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X:\Admin\Campus Dev\CPDRE\Real Estate\0.03 COMPLIANCE\Lease Process Project\Documentation\FORMS\"/>
    </mc:Choice>
  </mc:AlternateContent>
  <xr:revisionPtr revIDLastSave="0" documentId="8_{86BA3822-BA48-43AE-9923-99B6A475DE24}" xr6:coauthVersionLast="36" xr6:coauthVersionMax="36" xr10:uidLastSave="{00000000-0000-0000-0000-000000000000}"/>
  <bookViews>
    <workbookView xWindow="0" yWindow="0" windowWidth="28800" windowHeight="12000" xr2:uid="{00000000-000D-0000-FFFF-FFFF00000000}"/>
  </bookViews>
  <sheets>
    <sheet name="Instructions" sheetId="6" r:id="rId1"/>
    <sheet name="Assumptions" sheetId="1" r:id="rId2"/>
    <sheet name="Historical Proforma" sheetId="4" r:id="rId3"/>
    <sheet name="Pro Forma" sheetId="2" r:id="rId4"/>
    <sheet name="Analysis" sheetId="7" state="hidden" r:id="rId5"/>
    <sheet name="Lists" sheetId="3" state="hidden" r:id="rId6"/>
  </sheets>
  <definedNames>
    <definedName name="ID" localSheetId="4" hidden="1">"c1f1472c-f2c0-4046-82b2-ea8d1a516a99"</definedName>
    <definedName name="ID" localSheetId="1" hidden="1">"9a3ad359-183d-4d21-b824-d39205ffd90c"</definedName>
    <definedName name="ID" localSheetId="2" hidden="1">"4a1cfa35-1358-41bd-b89d-a5f8f0003245"</definedName>
    <definedName name="ID" localSheetId="0" hidden="1">"77a26e0a-65e4-47a5-a560-4eee328af895"</definedName>
    <definedName name="ID" localSheetId="5" hidden="1">"afa5f76f-e042-4b45-abde-53d00529dbf3"</definedName>
    <definedName name="ID" localSheetId="3" hidden="1">"496ffdd4-959f-4c9a-bcf1-74ff32273838"</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2" l="1"/>
  <c r="B4" i="2"/>
  <c r="B7" i="4"/>
  <c r="B6" i="4"/>
  <c r="K26" i="2"/>
  <c r="J26" i="2"/>
  <c r="I26" i="2"/>
  <c r="H26" i="2"/>
  <c r="G26" i="2"/>
  <c r="F26" i="2"/>
  <c r="E26" i="2"/>
  <c r="D26" i="2"/>
  <c r="C26" i="2"/>
  <c r="B26" i="2"/>
  <c r="K13" i="2"/>
  <c r="J13" i="2"/>
  <c r="I13" i="2"/>
  <c r="H13" i="2"/>
  <c r="G13" i="2"/>
  <c r="F13" i="2"/>
  <c r="E13" i="2"/>
  <c r="D13" i="2"/>
  <c r="K12" i="2"/>
  <c r="J12" i="2"/>
  <c r="I12" i="2"/>
  <c r="H12" i="2"/>
  <c r="G12" i="2"/>
  <c r="F12" i="2"/>
  <c r="E12" i="2"/>
  <c r="D12" i="2"/>
  <c r="K10" i="2"/>
  <c r="J10" i="2"/>
  <c r="I10" i="2"/>
  <c r="H10" i="2"/>
  <c r="H15" i="2" s="1"/>
  <c r="G10" i="2"/>
  <c r="F10" i="2"/>
  <c r="E10" i="2"/>
  <c r="D10" i="2"/>
  <c r="D15" i="2" s="1"/>
  <c r="C13" i="2"/>
  <c r="C12" i="2"/>
  <c r="C10" i="2"/>
  <c r="C9" i="2"/>
  <c r="D9" i="2"/>
  <c r="E9" i="2"/>
  <c r="F9" i="2"/>
  <c r="G9" i="2"/>
  <c r="G15" i="2" s="1"/>
  <c r="H9" i="2"/>
  <c r="I9" i="2"/>
  <c r="J9" i="2"/>
  <c r="K9" i="2"/>
  <c r="B11" i="7"/>
  <c r="B34" i="2"/>
  <c r="C34" i="2"/>
  <c r="C20" i="7" s="1"/>
  <c r="H20" i="7" s="1"/>
  <c r="D34" i="2"/>
  <c r="B9" i="2"/>
  <c r="B13" i="2"/>
  <c r="B12" i="2"/>
  <c r="B11" i="2"/>
  <c r="C11" i="2"/>
  <c r="D11" i="2"/>
  <c r="E11" i="2"/>
  <c r="F11" i="2"/>
  <c r="G11" i="2"/>
  <c r="H11" i="2"/>
  <c r="I11" i="2"/>
  <c r="J11" i="2"/>
  <c r="K11" i="2"/>
  <c r="B10" i="2"/>
  <c r="B23" i="2"/>
  <c r="C23" i="2" s="1"/>
  <c r="D23" i="2" s="1"/>
  <c r="E23" i="2" s="1"/>
  <c r="F23" i="2" s="1"/>
  <c r="G23" i="2" s="1"/>
  <c r="H23" i="2" s="1"/>
  <c r="I23" i="2" s="1"/>
  <c r="J23" i="2" s="1"/>
  <c r="K23" i="2" s="1"/>
  <c r="B22" i="2"/>
  <c r="B24" i="2"/>
  <c r="E5" i="3"/>
  <c r="E6" i="3"/>
  <c r="E7" i="3"/>
  <c r="E8" i="3"/>
  <c r="E9" i="3"/>
  <c r="E10" i="3"/>
  <c r="E11" i="3"/>
  <c r="E12" i="3"/>
  <c r="E13" i="3"/>
  <c r="E4" i="3"/>
  <c r="B20" i="1"/>
  <c r="D16" i="7"/>
  <c r="I16" i="7"/>
  <c r="F16" i="7"/>
  <c r="F14" i="7"/>
  <c r="K14" i="7" s="1"/>
  <c r="E14" i="7"/>
  <c r="J14" i="7" s="1"/>
  <c r="D14" i="7"/>
  <c r="C14" i="7"/>
  <c r="F12" i="7"/>
  <c r="E12" i="7"/>
  <c r="J12" i="7" s="1"/>
  <c r="D12" i="7"/>
  <c r="I12" i="7" s="1"/>
  <c r="C12" i="7"/>
  <c r="B12" i="7"/>
  <c r="F11" i="7"/>
  <c r="K11" i="7" s="1"/>
  <c r="E11" i="7"/>
  <c r="D11" i="7"/>
  <c r="I11" i="7" s="1"/>
  <c r="C11" i="7"/>
  <c r="F10" i="7"/>
  <c r="K10" i="7"/>
  <c r="E10" i="7"/>
  <c r="J10" i="7" s="1"/>
  <c r="D10" i="7"/>
  <c r="I10" i="7" s="1"/>
  <c r="C10" i="7"/>
  <c r="H10" i="7" s="1"/>
  <c r="B10" i="7"/>
  <c r="K33" i="4"/>
  <c r="J33" i="4"/>
  <c r="I33" i="4"/>
  <c r="H33" i="4"/>
  <c r="H12" i="7"/>
  <c r="H11" i="7"/>
  <c r="K8" i="2"/>
  <c r="K19" i="2"/>
  <c r="J8" i="2"/>
  <c r="J19" i="2" s="1"/>
  <c r="I8" i="2"/>
  <c r="I19" i="2"/>
  <c r="H8" i="2"/>
  <c r="H19" i="2" s="1"/>
  <c r="G8" i="2"/>
  <c r="G19" i="2" s="1"/>
  <c r="F8" i="2"/>
  <c r="F19" i="2" s="1"/>
  <c r="F19" i="7" s="1"/>
  <c r="K19" i="7" s="1"/>
  <c r="E8" i="2"/>
  <c r="E19" i="2" s="1"/>
  <c r="E19" i="7" s="1"/>
  <c r="J19" i="7" s="1"/>
  <c r="D8" i="2"/>
  <c r="D19" i="2" s="1"/>
  <c r="D19" i="7" s="1"/>
  <c r="I19" i="7" s="1"/>
  <c r="C8" i="2"/>
  <c r="C19" i="2" s="1"/>
  <c r="C19" i="7" s="1"/>
  <c r="H19" i="7" s="1"/>
  <c r="B8" i="2"/>
  <c r="B19" i="2" s="1"/>
  <c r="B19" i="7" s="1"/>
  <c r="B10" i="4"/>
  <c r="B22" i="4"/>
  <c r="C10" i="4"/>
  <c r="H10" i="4" s="1"/>
  <c r="D10" i="4"/>
  <c r="I10" i="4" s="1"/>
  <c r="E10" i="4"/>
  <c r="J10" i="4" s="1"/>
  <c r="E22" i="4"/>
  <c r="J22" i="4"/>
  <c r="F10" i="4"/>
  <c r="F22" i="4" s="1"/>
  <c r="K22" i="4" s="1"/>
  <c r="K31" i="4"/>
  <c r="J31" i="4"/>
  <c r="I31" i="4"/>
  <c r="H31" i="4"/>
  <c r="I27" i="4"/>
  <c r="H24" i="4"/>
  <c r="I24" i="4"/>
  <c r="J24" i="4"/>
  <c r="K24" i="4"/>
  <c r="H25" i="4"/>
  <c r="I25" i="4"/>
  <c r="J25" i="4"/>
  <c r="K25" i="4"/>
  <c r="K23" i="4"/>
  <c r="J23" i="4"/>
  <c r="I23" i="4"/>
  <c r="H23" i="4"/>
  <c r="K18" i="4"/>
  <c r="J18" i="4"/>
  <c r="I18" i="4"/>
  <c r="H18" i="4"/>
  <c r="H12" i="4"/>
  <c r="I12" i="4"/>
  <c r="J12" i="4"/>
  <c r="K12" i="4"/>
  <c r="H13" i="4"/>
  <c r="I13" i="4"/>
  <c r="J13" i="4"/>
  <c r="K13" i="4"/>
  <c r="H14" i="4"/>
  <c r="I14" i="4"/>
  <c r="J14" i="4"/>
  <c r="K14" i="4"/>
  <c r="H15" i="4"/>
  <c r="I15" i="4"/>
  <c r="J15" i="4"/>
  <c r="K15" i="4"/>
  <c r="H16" i="4"/>
  <c r="I16" i="4"/>
  <c r="J16" i="4"/>
  <c r="K16" i="4"/>
  <c r="I11" i="4"/>
  <c r="J11" i="4"/>
  <c r="K11" i="4"/>
  <c r="H11" i="4"/>
  <c r="B27" i="4"/>
  <c r="B16" i="7" s="1"/>
  <c r="D18" i="4"/>
  <c r="F27" i="4"/>
  <c r="B18" i="4"/>
  <c r="B14" i="7" s="1"/>
  <c r="C18" i="4"/>
  <c r="C29" i="4" s="1"/>
  <c r="C27" i="4"/>
  <c r="C16" i="7" s="1"/>
  <c r="H16" i="7" s="1"/>
  <c r="B29" i="4"/>
  <c r="E27" i="4"/>
  <c r="E18" i="4"/>
  <c r="D27" i="4"/>
  <c r="D29" i="4"/>
  <c r="D15" i="7" s="1"/>
  <c r="B32" i="2"/>
  <c r="B20" i="2" s="1"/>
  <c r="B21" i="2" s="1"/>
  <c r="B20" i="7"/>
  <c r="C32" i="2"/>
  <c r="C20" i="2" s="1"/>
  <c r="C21" i="2" s="1"/>
  <c r="F18" i="4"/>
  <c r="F29" i="4"/>
  <c r="F15" i="7" s="1"/>
  <c r="K15" i="2"/>
  <c r="C15" i="2"/>
  <c r="C23" i="7" s="1"/>
  <c r="B15" i="2"/>
  <c r="J15" i="2"/>
  <c r="I15" i="2"/>
  <c r="F15" i="2"/>
  <c r="C22" i="4" l="1"/>
  <c r="H22" i="4" s="1"/>
  <c r="D23" i="7"/>
  <c r="I23" i="7" s="1"/>
  <c r="E34" i="2"/>
  <c r="D20" i="7"/>
  <c r="I20" i="7" s="1"/>
  <c r="H14" i="7"/>
  <c r="E15" i="2"/>
  <c r="J11" i="7"/>
  <c r="I14" i="7"/>
  <c r="K12" i="7"/>
  <c r="D32" i="2"/>
  <c r="E29" i="4"/>
  <c r="K27" i="4"/>
  <c r="H27" i="4"/>
  <c r="D22" i="4"/>
  <c r="I22" i="4" s="1"/>
  <c r="C21" i="7"/>
  <c r="H21" i="7" s="1"/>
  <c r="J27" i="4"/>
  <c r="E16" i="7"/>
  <c r="J16" i="7" s="1"/>
  <c r="B15" i="7"/>
  <c r="B13" i="7"/>
  <c r="B23" i="7"/>
  <c r="H23" i="7" s="1"/>
  <c r="B21" i="7"/>
  <c r="C15" i="7"/>
  <c r="C13" i="7"/>
  <c r="H29" i="4"/>
  <c r="K16" i="7"/>
  <c r="K10" i="4"/>
  <c r="I29" i="4"/>
  <c r="D13" i="7"/>
  <c r="I13" i="7" s="1"/>
  <c r="F13" i="7"/>
  <c r="B25" i="2"/>
  <c r="P3" i="7" s="1"/>
  <c r="Q3" i="7" s="1"/>
  <c r="C22" i="2"/>
  <c r="F34" i="2" l="1"/>
  <c r="D20" i="2"/>
  <c r="D21" i="2" s="1"/>
  <c r="E32" i="2"/>
  <c r="D21" i="7"/>
  <c r="I21" i="7" s="1"/>
  <c r="H13" i="7"/>
  <c r="H15" i="7"/>
  <c r="E23" i="7"/>
  <c r="J23" i="7" s="1"/>
  <c r="E15" i="7"/>
  <c r="E13" i="7"/>
  <c r="J13" i="7" s="1"/>
  <c r="J29" i="4"/>
  <c r="K13" i="7"/>
  <c r="K29" i="4"/>
  <c r="I15" i="7"/>
  <c r="B28" i="2"/>
  <c r="B25" i="7" s="1"/>
  <c r="B4" i="7"/>
  <c r="C25" i="2"/>
  <c r="D22" i="2"/>
  <c r="F4" i="7"/>
  <c r="F32" i="2" l="1"/>
  <c r="E20" i="2"/>
  <c r="E21" i="2" s="1"/>
  <c r="J15" i="7"/>
  <c r="K15" i="7"/>
  <c r="E20" i="7"/>
  <c r="J20" i="7" s="1"/>
  <c r="E21" i="7"/>
  <c r="J21" i="7" s="1"/>
  <c r="G34" i="2"/>
  <c r="H34" i="2" s="1"/>
  <c r="I34" i="2" s="1"/>
  <c r="J34" i="2" s="1"/>
  <c r="K34" i="2" s="1"/>
  <c r="F20" i="7"/>
  <c r="K20" i="7" s="1"/>
  <c r="F23" i="7"/>
  <c r="K23" i="7" s="1"/>
  <c r="B30" i="2"/>
  <c r="B22" i="7" s="1"/>
  <c r="E22" i="2"/>
  <c r="D25" i="2"/>
  <c r="B24" i="7"/>
  <c r="P4" i="7"/>
  <c r="Q4" i="7" s="1"/>
  <c r="C28" i="2"/>
  <c r="B5" i="7"/>
  <c r="G32" i="2" l="1"/>
  <c r="H32" i="2" s="1"/>
  <c r="I32" i="2" s="1"/>
  <c r="J32" i="2" s="1"/>
  <c r="K32" i="2" s="1"/>
  <c r="F20" i="2"/>
  <c r="F21" i="7"/>
  <c r="K21" i="7" s="1"/>
  <c r="C25" i="7"/>
  <c r="H25" i="7" s="1"/>
  <c r="C30" i="2"/>
  <c r="P5" i="7"/>
  <c r="Q5" i="7" s="1"/>
  <c r="D28" i="2"/>
  <c r="F22" i="2"/>
  <c r="E25" i="2"/>
  <c r="F21" i="2" l="1"/>
  <c r="G20" i="2"/>
  <c r="P6" i="7"/>
  <c r="Q6" i="7" s="1"/>
  <c r="E28" i="2"/>
  <c r="F25" i="2"/>
  <c r="G22" i="2"/>
  <c r="F5" i="7"/>
  <c r="D30" i="2"/>
  <c r="D25" i="7"/>
  <c r="I25" i="7" s="1"/>
  <c r="C22" i="7"/>
  <c r="H22" i="7" s="1"/>
  <c r="C24" i="7"/>
  <c r="H24" i="7" s="1"/>
  <c r="G21" i="2" l="1"/>
  <c r="H20" i="2"/>
  <c r="D22" i="7"/>
  <c r="I22" i="7" s="1"/>
  <c r="D24" i="7"/>
  <c r="I24" i="7" s="1"/>
  <c r="H22" i="2"/>
  <c r="G25" i="2"/>
  <c r="P7" i="7"/>
  <c r="Q7" i="7" s="1"/>
  <c r="F6" i="7" s="1"/>
  <c r="F28" i="2"/>
  <c r="B6" i="7"/>
  <c r="E30" i="2"/>
  <c r="E25" i="7"/>
  <c r="J25" i="7" s="1"/>
  <c r="I20" i="2" l="1"/>
  <c r="H21" i="2"/>
  <c r="G28" i="2"/>
  <c r="G30" i="2" s="1"/>
  <c r="P8" i="7"/>
  <c r="Q8" i="7" s="1"/>
  <c r="F30" i="2"/>
  <c r="F25" i="7"/>
  <c r="K25" i="7" s="1"/>
  <c r="I22" i="2"/>
  <c r="H25" i="2"/>
  <c r="E22" i="7"/>
  <c r="J22" i="7" s="1"/>
  <c r="E24" i="7"/>
  <c r="J24" i="7" s="1"/>
  <c r="J20" i="2" l="1"/>
  <c r="I21" i="2"/>
  <c r="J22" i="2"/>
  <c r="I25" i="2"/>
  <c r="F24" i="7"/>
  <c r="K24" i="7" s="1"/>
  <c r="F22" i="7"/>
  <c r="K22" i="7" s="1"/>
  <c r="H28" i="2"/>
  <c r="H30" i="2" s="1"/>
  <c r="P9" i="7"/>
  <c r="Q9" i="7" s="1"/>
  <c r="J21" i="2" l="1"/>
  <c r="K20" i="2"/>
  <c r="K21" i="2" s="1"/>
  <c r="I28" i="2"/>
  <c r="I30" i="2" s="1"/>
  <c r="P10" i="7"/>
  <c r="Q10" i="7" s="1"/>
  <c r="K22" i="2"/>
  <c r="K25" i="2" s="1"/>
  <c r="J25" i="2"/>
  <c r="K28" i="2" l="1"/>
  <c r="K30" i="2" s="1"/>
  <c r="P12" i="7"/>
  <c r="Q12" i="7" s="1"/>
  <c r="B7" i="7"/>
  <c r="P11" i="7"/>
  <c r="Q11" i="7" s="1"/>
  <c r="J28" i="2"/>
  <c r="J30" i="2" s="1"/>
  <c r="F7" i="7" l="1"/>
</calcChain>
</file>

<file path=xl/sharedStrings.xml><?xml version="1.0" encoding="utf-8"?>
<sst xmlns="http://schemas.openxmlformats.org/spreadsheetml/2006/main" count="209" uniqueCount="121">
  <si>
    <t>Lease Type</t>
  </si>
  <si>
    <t>Office</t>
  </si>
  <si>
    <t>Space in Sq. Ft.</t>
  </si>
  <si>
    <t>Annual Est. Cost</t>
  </si>
  <si>
    <t>Lease Info</t>
  </si>
  <si>
    <t>Revenue Assumptions</t>
  </si>
  <si>
    <t>First Year Amount</t>
  </si>
  <si>
    <t>Year Started</t>
  </si>
  <si>
    <t>Yearly Increase Rate</t>
  </si>
  <si>
    <t>FTE</t>
  </si>
  <si>
    <t>FTE's Added in Yr 1</t>
  </si>
  <si>
    <t>Avg Sal + OPE</t>
  </si>
  <si>
    <t>Additional FTE</t>
  </si>
  <si>
    <t>FTE in Yr 2</t>
  </si>
  <si>
    <t>FTE in Yr 3</t>
  </si>
  <si>
    <t>FTE in Yr 4</t>
  </si>
  <si>
    <t>FTE in Yr 5</t>
  </si>
  <si>
    <t>Department Info</t>
  </si>
  <si>
    <t>Revenue</t>
  </si>
  <si>
    <t>Years</t>
  </si>
  <si>
    <t>Net Patient Revenue</t>
  </si>
  <si>
    <t>Indirect Cost</t>
  </si>
  <si>
    <t>Tuitition</t>
  </si>
  <si>
    <t>Sales/Service/Other</t>
  </si>
  <si>
    <t>Gifts</t>
  </si>
  <si>
    <t>Total Revenue</t>
  </si>
  <si>
    <t>Expense</t>
  </si>
  <si>
    <t>Salary &amp; Benefits</t>
  </si>
  <si>
    <t>Service/Supplies</t>
  </si>
  <si>
    <t>Lease Costs</t>
  </si>
  <si>
    <t>Total Expense</t>
  </si>
  <si>
    <t>Net Income</t>
  </si>
  <si>
    <t>Yes</t>
  </si>
  <si>
    <t>No</t>
  </si>
  <si>
    <t>CPI Rate</t>
  </si>
  <si>
    <t>Yearly Cost Increase</t>
  </si>
  <si>
    <t>Expense/FTE</t>
  </si>
  <si>
    <t>Service % of Salary Cost</t>
  </si>
  <si>
    <t>Object</t>
  </si>
  <si>
    <t>Lease Request Pro Forma</t>
  </si>
  <si>
    <t>Overhead</t>
  </si>
  <si>
    <t>Grants</t>
  </si>
  <si>
    <t>IDC</t>
  </si>
  <si>
    <t>Total FTE's</t>
  </si>
  <si>
    <t>% Change</t>
  </si>
  <si>
    <t>Fiscal Year</t>
  </si>
  <si>
    <t>Enter the first year of the lease</t>
  </si>
  <si>
    <t>Yes or No</t>
  </si>
  <si>
    <t>Select the Lease Type</t>
  </si>
  <si>
    <t>Total Sq. Ft in space</t>
  </si>
  <si>
    <t>Annual Inflation Rate</t>
  </si>
  <si>
    <t>Select Revenue type Generated by Lease</t>
  </si>
  <si>
    <t>Select the fiscal year Revenue starts</t>
  </si>
  <si>
    <t>Amount of Revenue Generated</t>
  </si>
  <si>
    <t>Annual Revenue increase/(decrease)</t>
  </si>
  <si>
    <t>Total New FTE in first year of Lease</t>
  </si>
  <si>
    <t>Average Cost for all FTE above</t>
  </si>
  <si>
    <t>Yearly salary/benefit increase</t>
  </si>
  <si>
    <t>Change in FTE from yr 1 +/(-)</t>
  </si>
  <si>
    <t>Change in FTE from yr 2 +/(-)</t>
  </si>
  <si>
    <t>Change in FTE from yr 3 +/(-)</t>
  </si>
  <si>
    <t>Change in FTE from yr 4 +/(-)</t>
  </si>
  <si>
    <t>Ratio of Non salary cost to Salary Cost (Default 20%)</t>
  </si>
  <si>
    <t>How to fill out the Lease Pro Forma Workbook.</t>
  </si>
  <si>
    <r>
      <t xml:space="preserve">1.  Any section with a </t>
    </r>
    <r>
      <rPr>
        <sz val="11"/>
        <color theme="4" tint="0.39997558519241921"/>
        <rFont val="Calibri"/>
        <family val="2"/>
        <scheme val="minor"/>
      </rPr>
      <t xml:space="preserve">BLUE </t>
    </r>
    <r>
      <rPr>
        <sz val="11"/>
        <rFont val="Calibri"/>
        <family val="2"/>
        <scheme val="minor"/>
      </rPr>
      <t>cell is to be have data entered or selected.</t>
    </r>
  </si>
  <si>
    <t>Lease Request Pro Forma Packet</t>
  </si>
  <si>
    <t>Tuition</t>
  </si>
  <si>
    <t>Total Sq/Ft</t>
  </si>
  <si>
    <t>Lease Threshold</t>
  </si>
  <si>
    <t>1Yr</t>
  </si>
  <si>
    <t>3Yr</t>
  </si>
  <si>
    <t>5Yr</t>
  </si>
  <si>
    <t>10Yr</t>
  </si>
  <si>
    <t>Base Rent</t>
  </si>
  <si>
    <t>Operating Expense</t>
  </si>
  <si>
    <t>Tenant Improvement</t>
  </si>
  <si>
    <t>Dept Performance</t>
  </si>
  <si>
    <t>Revenue per Sq Ft</t>
  </si>
  <si>
    <t>Net Income per Sq Ft</t>
  </si>
  <si>
    <t>Sq Ft per FTE</t>
  </si>
  <si>
    <t>Revenue per FTE</t>
  </si>
  <si>
    <t>Net Income per FTE</t>
  </si>
  <si>
    <t>Salary % of Expense</t>
  </si>
  <si>
    <t>*Fill out all blue cells</t>
  </si>
  <si>
    <t>Notes/Concerns</t>
  </si>
  <si>
    <t>Location</t>
  </si>
  <si>
    <t>Base Rate</t>
  </si>
  <si>
    <t>Opex Rate</t>
  </si>
  <si>
    <t>Medical</t>
  </si>
  <si>
    <t>R&amp;D</t>
  </si>
  <si>
    <t>Retail</t>
  </si>
  <si>
    <t>Flex</t>
  </si>
  <si>
    <t>Downtown</t>
  </si>
  <si>
    <t>Suburban</t>
  </si>
  <si>
    <t>Construction</t>
  </si>
  <si>
    <t>Location Type</t>
  </si>
  <si>
    <t>Select Downtown or Suburban</t>
  </si>
  <si>
    <t>Total Rate</t>
  </si>
  <si>
    <t>Balance Sheet Impact</t>
  </si>
  <si>
    <t>Total Sq Ft</t>
  </si>
  <si>
    <t>Replace or addition</t>
  </si>
  <si>
    <t>Are you looking to replace space or are you adding new space</t>
  </si>
  <si>
    <t>If Replace, Sq Ft being Replaced</t>
  </si>
  <si>
    <t>Primary Revenue Type</t>
  </si>
  <si>
    <t>Secondary Revenue Type</t>
  </si>
  <si>
    <t>None</t>
  </si>
  <si>
    <t>Addition</t>
  </si>
  <si>
    <t>Replaced</t>
  </si>
  <si>
    <t>Discount Rate</t>
  </si>
  <si>
    <t>SOM Clinical Dept?</t>
  </si>
  <si>
    <t>Healthcare Clinical Dept?</t>
  </si>
  <si>
    <t>Department</t>
  </si>
  <si>
    <t>Date:</t>
  </si>
  <si>
    <t>Department:</t>
  </si>
  <si>
    <t>Current Date</t>
  </si>
  <si>
    <t>Department Name</t>
  </si>
  <si>
    <t>Enter today's date</t>
  </si>
  <si>
    <t>Last Updated January 11, 2023</t>
  </si>
  <si>
    <t>2.  Answer the questions in the assumptions tab.  This will fill out the Pro Forma tab which will be used to capture the estimated expense of your lease and the revenue's generated to offset that expense.</t>
  </si>
  <si>
    <t>3.  Manually fill out the Historical Proforma tab to show how your current operations are running prior to the lease expansion.</t>
  </si>
  <si>
    <t>00/00/0000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</si>
</sst>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_(* #,##0.0_);_(* \(#,##0.0\);_(* &quot;-&quot;??_);_(@_)"/>
    <numFmt numFmtId="168" formatCode="&quot;$&quot;#,##0"/>
  </numFmts>
  <fonts count="10" x14ac:knownFonts="1">
    <font>
      <sz val="11"/>
      <color theme="1"/>
      <name val="Calibri"/>
      <family val="2"/>
      <scheme val="minor"/>
    </font>
    <font>
      <sz val="11"/>
      <color theme="1"/>
      <name val="Calibri"/>
      <family val="2"/>
      <scheme val="minor"/>
    </font>
    <font>
      <i/>
      <sz val="11"/>
      <color theme="1"/>
      <name val="Calibri"/>
      <family val="2"/>
      <scheme val="minor"/>
    </font>
    <font>
      <b/>
      <sz val="11"/>
      <color theme="1"/>
      <name val="Calibri"/>
      <family val="2"/>
      <scheme val="minor"/>
    </font>
    <font>
      <b/>
      <i/>
      <sz val="11"/>
      <color theme="1"/>
      <name val="Calibri"/>
      <family val="2"/>
      <scheme val="minor"/>
    </font>
    <font>
      <sz val="11"/>
      <name val="Calibri"/>
      <family val="2"/>
      <scheme val="minor"/>
    </font>
    <font>
      <sz val="11"/>
      <color theme="4" tint="0.39997558519241921"/>
      <name val="Calibri"/>
      <family val="2"/>
      <scheme val="minor"/>
    </font>
    <font>
      <sz val="11"/>
      <color theme="0"/>
      <name val="Calibri"/>
      <family val="2"/>
      <scheme val="minor"/>
    </font>
    <font>
      <b/>
      <sz val="12"/>
      <color theme="1"/>
      <name val="Calibri"/>
      <family val="2"/>
      <scheme val="minor"/>
    </font>
    <font>
      <i/>
      <sz val="9"/>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54">
    <xf numFmtId="0" fontId="0" fillId="0" borderId="0" xfId="0"/>
    <xf numFmtId="0" fontId="2" fillId="0" borderId="0" xfId="0" applyFont="1"/>
    <xf numFmtId="165" fontId="0" fillId="0" borderId="0" xfId="1" applyNumberFormat="1" applyFont="1"/>
    <xf numFmtId="165" fontId="0" fillId="0" borderId="0" xfId="1" applyNumberFormat="1" applyFont="1" applyBorder="1"/>
    <xf numFmtId="0" fontId="3" fillId="2" borderId="1" xfId="0" applyFont="1" applyFill="1" applyBorder="1" applyAlignment="1">
      <alignment horizontal="center"/>
    </xf>
    <xf numFmtId="166" fontId="0" fillId="0" borderId="2" xfId="2" applyNumberFormat="1" applyFont="1" applyBorder="1"/>
    <xf numFmtId="0" fontId="3" fillId="2" borderId="3" xfId="0" applyFont="1" applyFill="1" applyBorder="1" applyAlignment="1">
      <alignment horizontal="center"/>
    </xf>
    <xf numFmtId="0" fontId="0" fillId="0" borderId="0" xfId="0" applyBorder="1"/>
    <xf numFmtId="166" fontId="0" fillId="0" borderId="3" xfId="2" applyNumberFormat="1" applyFont="1" applyBorder="1"/>
    <xf numFmtId="165" fontId="0" fillId="0" borderId="4" xfId="1" applyNumberFormat="1" applyFont="1" applyBorder="1"/>
    <xf numFmtId="0" fontId="3" fillId="2" borderId="5" xfId="0" applyFont="1" applyFill="1" applyBorder="1" applyAlignment="1">
      <alignment horizontal="center"/>
    </xf>
    <xf numFmtId="0" fontId="3" fillId="2" borderId="8" xfId="0" applyFont="1" applyFill="1" applyBorder="1"/>
    <xf numFmtId="0" fontId="3" fillId="2" borderId="9" xfId="0" applyFont="1" applyFill="1" applyBorder="1" applyAlignment="1">
      <alignment horizontal="center"/>
    </xf>
    <xf numFmtId="0" fontId="2" fillId="0" borderId="10" xfId="0" applyFont="1" applyBorder="1"/>
    <xf numFmtId="166" fontId="0" fillId="0" borderId="11" xfId="2" applyNumberFormat="1" applyFont="1" applyBorder="1"/>
    <xf numFmtId="0" fontId="2" fillId="0" borderId="12" xfId="0" applyFont="1" applyBorder="1"/>
    <xf numFmtId="165" fontId="0" fillId="0" borderId="13" xfId="1" applyNumberFormat="1" applyFont="1" applyBorder="1"/>
    <xf numFmtId="0" fontId="2" fillId="0" borderId="14" xfId="0" applyFont="1" applyBorder="1"/>
    <xf numFmtId="165" fontId="0" fillId="0" borderId="15" xfId="1" applyNumberFormat="1" applyFont="1" applyBorder="1"/>
    <xf numFmtId="165" fontId="0" fillId="0" borderId="16" xfId="1" applyNumberFormat="1" applyFont="1" applyBorder="1"/>
    <xf numFmtId="165" fontId="0" fillId="0" borderId="17" xfId="1" applyNumberFormat="1" applyFont="1" applyBorder="1"/>
    <xf numFmtId="0" fontId="3" fillId="0" borderId="18" xfId="0" applyFont="1" applyBorder="1"/>
    <xf numFmtId="166" fontId="3" fillId="0" borderId="19" xfId="2" applyNumberFormat="1" applyFont="1" applyBorder="1"/>
    <xf numFmtId="166" fontId="3" fillId="0" borderId="20" xfId="2" applyNumberFormat="1" applyFont="1" applyBorder="1"/>
    <xf numFmtId="0" fontId="3" fillId="2" borderId="21" xfId="0" applyFont="1" applyFill="1" applyBorder="1"/>
    <xf numFmtId="0" fontId="3" fillId="2" borderId="22" xfId="0" applyFont="1" applyFill="1" applyBorder="1" applyAlignment="1">
      <alignment horizontal="center"/>
    </xf>
    <xf numFmtId="0" fontId="3" fillId="0" borderId="19" xfId="0" applyFont="1" applyBorder="1"/>
    <xf numFmtId="0" fontId="3" fillId="0" borderId="20" xfId="0" applyFont="1" applyBorder="1"/>
    <xf numFmtId="0" fontId="4" fillId="0" borderId="0" xfId="0" applyFont="1"/>
    <xf numFmtId="0" fontId="3" fillId="2" borderId="21" xfId="0" applyFont="1" applyFill="1" applyBorder="1" applyAlignment="1">
      <alignment horizontal="center"/>
    </xf>
    <xf numFmtId="164" fontId="0" fillId="0" borderId="3" xfId="3" applyNumberFormat="1" applyFont="1" applyBorder="1"/>
    <xf numFmtId="164" fontId="0" fillId="0" borderId="9" xfId="3" applyNumberFormat="1" applyFont="1" applyBorder="1"/>
    <xf numFmtId="164" fontId="0" fillId="0" borderId="4" xfId="3" applyNumberFormat="1" applyFont="1" applyBorder="1"/>
    <xf numFmtId="164" fontId="0" fillId="0" borderId="25" xfId="3" applyNumberFormat="1" applyFont="1" applyBorder="1"/>
    <xf numFmtId="164" fontId="0" fillId="0" borderId="15" xfId="3" applyNumberFormat="1" applyFont="1" applyBorder="1"/>
    <xf numFmtId="164" fontId="0" fillId="0" borderId="26" xfId="3" applyNumberFormat="1" applyFont="1" applyBorder="1"/>
    <xf numFmtId="0" fontId="0" fillId="0" borderId="0" xfId="0" applyAlignment="1">
      <alignment wrapText="1"/>
    </xf>
    <xf numFmtId="0" fontId="8" fillId="0" borderId="0" xfId="0" applyFont="1"/>
    <xf numFmtId="0" fontId="9" fillId="0" borderId="0" xfId="0" applyFont="1"/>
    <xf numFmtId="0" fontId="7" fillId="0" borderId="0" xfId="0" applyFont="1"/>
    <xf numFmtId="0" fontId="0" fillId="0" borderId="8" xfId="0" applyBorder="1"/>
    <xf numFmtId="168" fontId="0" fillId="0" borderId="9" xfId="1" applyNumberFormat="1" applyFont="1" applyBorder="1"/>
    <xf numFmtId="0" fontId="0" fillId="0" borderId="29" xfId="0" applyBorder="1"/>
    <xf numFmtId="168" fontId="0" fillId="0" borderId="25" xfId="1" applyNumberFormat="1" applyFont="1" applyBorder="1"/>
    <xf numFmtId="0" fontId="0" fillId="0" borderId="30" xfId="0" applyBorder="1"/>
    <xf numFmtId="168" fontId="0" fillId="0" borderId="26" xfId="1" applyNumberFormat="1" applyFont="1" applyBorder="1"/>
    <xf numFmtId="164" fontId="0" fillId="0" borderId="8" xfId="3" applyNumberFormat="1" applyFont="1" applyBorder="1"/>
    <xf numFmtId="164" fontId="0" fillId="0" borderId="29" xfId="3" applyNumberFormat="1" applyFont="1" applyBorder="1"/>
    <xf numFmtId="164" fontId="0" fillId="0" borderId="30" xfId="3" applyNumberFormat="1" applyFont="1" applyBorder="1"/>
    <xf numFmtId="167" fontId="0" fillId="0" borderId="3" xfId="1" applyNumberFormat="1" applyFont="1" applyFill="1" applyBorder="1"/>
    <xf numFmtId="167" fontId="0" fillId="0" borderId="9" xfId="1" applyNumberFormat="1" applyFont="1" applyFill="1" applyBorder="1"/>
    <xf numFmtId="168" fontId="0" fillId="0" borderId="4" xfId="2" applyNumberFormat="1" applyFont="1" applyFill="1" applyBorder="1"/>
    <xf numFmtId="168" fontId="0" fillId="0" borderId="25" xfId="2" applyNumberFormat="1" applyFont="1" applyFill="1" applyBorder="1"/>
    <xf numFmtId="168" fontId="0" fillId="0" borderId="4" xfId="0" applyNumberFormat="1" applyBorder="1"/>
    <xf numFmtId="168" fontId="0" fillId="0" borderId="25" xfId="0" applyNumberFormat="1" applyBorder="1"/>
    <xf numFmtId="0" fontId="0" fillId="0" borderId="0" xfId="0" applyAlignment="1">
      <alignment horizontal="center"/>
    </xf>
    <xf numFmtId="10" fontId="0" fillId="0" borderId="0" xfId="3" applyNumberFormat="1" applyFont="1"/>
    <xf numFmtId="168" fontId="0" fillId="0" borderId="12" xfId="0" applyNumberFormat="1" applyBorder="1" applyAlignment="1"/>
    <xf numFmtId="168" fontId="0" fillId="0" borderId="0" xfId="1" applyNumberFormat="1" applyFont="1" applyBorder="1"/>
    <xf numFmtId="0" fontId="3" fillId="0" borderId="0" xfId="0" applyFont="1" applyFill="1" applyBorder="1" applyAlignment="1">
      <alignment horizontal="center"/>
    </xf>
    <xf numFmtId="168" fontId="0" fillId="0" borderId="13" xfId="0" applyNumberFormat="1" applyBorder="1" applyAlignment="1"/>
    <xf numFmtId="168" fontId="0" fillId="0" borderId="14" xfId="0" applyNumberFormat="1" applyBorder="1" applyAlignment="1"/>
    <xf numFmtId="168" fontId="0" fillId="0" borderId="17" xfId="0" applyNumberFormat="1" applyBorder="1" applyAlignment="1"/>
    <xf numFmtId="168" fontId="0" fillId="0" borderId="38" xfId="0" applyNumberFormat="1" applyBorder="1" applyAlignment="1"/>
    <xf numFmtId="168" fontId="0" fillId="0" borderId="39" xfId="0" applyNumberFormat="1" applyBorder="1" applyAlignment="1"/>
    <xf numFmtId="168" fontId="0" fillId="0" borderId="40" xfId="0" applyNumberFormat="1" applyBorder="1" applyAlignment="1"/>
    <xf numFmtId="8" fontId="7" fillId="0" borderId="0" xfId="0" applyNumberFormat="1" applyFont="1"/>
    <xf numFmtId="10" fontId="3" fillId="0" borderId="24" xfId="3" applyNumberFormat="1" applyFont="1" applyBorder="1"/>
    <xf numFmtId="166" fontId="0" fillId="3" borderId="3" xfId="2" applyNumberFormat="1" applyFont="1" applyFill="1" applyBorder="1" applyProtection="1">
      <protection locked="0"/>
    </xf>
    <xf numFmtId="166" fontId="0" fillId="3" borderId="2" xfId="2" applyNumberFormat="1" applyFont="1" applyFill="1" applyBorder="1" applyProtection="1">
      <protection locked="0"/>
    </xf>
    <xf numFmtId="166" fontId="0" fillId="3" borderId="4" xfId="2" applyNumberFormat="1" applyFont="1" applyFill="1" applyBorder="1" applyProtection="1">
      <protection locked="0"/>
    </xf>
    <xf numFmtId="166" fontId="0" fillId="3" borderId="0" xfId="2" applyNumberFormat="1" applyFont="1" applyFill="1" applyBorder="1" applyProtection="1">
      <protection locked="0"/>
    </xf>
    <xf numFmtId="165" fontId="0" fillId="3" borderId="4" xfId="1" applyNumberFormat="1" applyFont="1" applyFill="1" applyBorder="1" applyProtection="1">
      <protection locked="0"/>
    </xf>
    <xf numFmtId="165" fontId="0" fillId="3" borderId="0" xfId="1" applyNumberFormat="1" applyFont="1" applyFill="1" applyBorder="1" applyProtection="1">
      <protection locked="0"/>
    </xf>
    <xf numFmtId="165" fontId="0" fillId="3" borderId="15" xfId="1" applyNumberFormat="1" applyFont="1" applyFill="1" applyBorder="1" applyProtection="1">
      <protection locked="0"/>
    </xf>
    <xf numFmtId="165" fontId="0" fillId="3" borderId="16" xfId="1" applyNumberFormat="1" applyFont="1" applyFill="1" applyBorder="1" applyProtection="1">
      <protection locked="0"/>
    </xf>
    <xf numFmtId="0" fontId="3" fillId="3" borderId="19" xfId="0" applyFont="1" applyFill="1" applyBorder="1" applyProtection="1">
      <protection locked="0"/>
    </xf>
    <xf numFmtId="0" fontId="2" fillId="0" borderId="0" xfId="0" applyFont="1" applyProtection="1"/>
    <xf numFmtId="0" fontId="0" fillId="0" borderId="0" xfId="0" applyProtection="1"/>
    <xf numFmtId="0" fontId="3" fillId="2" borderId="5" xfId="0" applyFont="1" applyFill="1" applyBorder="1" applyAlignment="1" applyProtection="1">
      <alignment horizontal="center"/>
    </xf>
    <xf numFmtId="0" fontId="3" fillId="2" borderId="8" xfId="0" applyFont="1" applyFill="1" applyBorder="1" applyProtection="1"/>
    <xf numFmtId="0" fontId="3" fillId="2" borderId="3" xfId="0" applyFont="1" applyFill="1" applyBorder="1" applyAlignment="1" applyProtection="1">
      <alignment horizontal="center"/>
    </xf>
    <xf numFmtId="0" fontId="3" fillId="2" borderId="21" xfId="0" applyFont="1" applyFill="1" applyBorder="1" applyAlignment="1" applyProtection="1">
      <alignment horizontal="center"/>
    </xf>
    <xf numFmtId="0" fontId="3" fillId="2" borderId="1" xfId="0" applyFont="1" applyFill="1" applyBorder="1" applyAlignment="1" applyProtection="1">
      <alignment horizontal="center"/>
    </xf>
    <xf numFmtId="0" fontId="3" fillId="2" borderId="22" xfId="0" applyFont="1" applyFill="1" applyBorder="1" applyAlignment="1" applyProtection="1">
      <alignment horizontal="center"/>
    </xf>
    <xf numFmtId="0" fontId="2" fillId="0" borderId="10" xfId="0" applyFont="1" applyBorder="1" applyProtection="1"/>
    <xf numFmtId="164" fontId="0" fillId="0" borderId="10" xfId="3" applyNumberFormat="1" applyFont="1" applyBorder="1" applyProtection="1"/>
    <xf numFmtId="164" fontId="0" fillId="0" borderId="3" xfId="3" applyNumberFormat="1" applyFont="1" applyBorder="1" applyProtection="1"/>
    <xf numFmtId="164" fontId="0" fillId="0" borderId="2" xfId="3" applyNumberFormat="1" applyFont="1" applyBorder="1" applyProtection="1"/>
    <xf numFmtId="164" fontId="0" fillId="0" borderId="9" xfId="3" applyNumberFormat="1" applyFont="1" applyBorder="1" applyProtection="1"/>
    <xf numFmtId="0" fontId="2" fillId="0" borderId="12" xfId="0" applyFont="1" applyBorder="1" applyProtection="1"/>
    <xf numFmtId="164" fontId="0" fillId="0" borderId="12" xfId="3" applyNumberFormat="1" applyFont="1" applyBorder="1" applyProtection="1"/>
    <xf numFmtId="164" fontId="0" fillId="0" borderId="4" xfId="3" applyNumberFormat="1" applyFont="1" applyBorder="1" applyProtection="1"/>
    <xf numFmtId="164" fontId="0" fillId="0" borderId="0" xfId="3" applyNumberFormat="1" applyFont="1" applyBorder="1" applyProtection="1"/>
    <xf numFmtId="164" fontId="0" fillId="0" borderId="25" xfId="3" applyNumberFormat="1" applyFont="1" applyBorder="1" applyProtection="1"/>
    <xf numFmtId="0" fontId="2" fillId="0" borderId="14" xfId="0" applyFont="1" applyBorder="1" applyProtection="1"/>
    <xf numFmtId="164" fontId="0" fillId="0" borderId="14" xfId="3" applyNumberFormat="1" applyFont="1" applyBorder="1" applyProtection="1"/>
    <xf numFmtId="164" fontId="0" fillId="0" borderId="15" xfId="3" applyNumberFormat="1" applyFont="1" applyBorder="1" applyProtection="1"/>
    <xf numFmtId="164" fontId="0" fillId="0" borderId="16" xfId="3" applyNumberFormat="1" applyFont="1" applyBorder="1" applyProtection="1"/>
    <xf numFmtId="164" fontId="0" fillId="0" borderId="26" xfId="3" applyNumberFormat="1" applyFont="1" applyBorder="1" applyProtection="1"/>
    <xf numFmtId="0" fontId="0" fillId="0" borderId="0" xfId="0" applyBorder="1" applyProtection="1"/>
    <xf numFmtId="165" fontId="0" fillId="0" borderId="0" xfId="1" applyNumberFormat="1" applyFont="1" applyBorder="1" applyProtection="1"/>
    <xf numFmtId="164" fontId="0" fillId="0" borderId="0" xfId="3" applyNumberFormat="1" applyFont="1" applyProtection="1"/>
    <xf numFmtId="0" fontId="3" fillId="0" borderId="18" xfId="0" applyFont="1" applyBorder="1" applyProtection="1"/>
    <xf numFmtId="166" fontId="3" fillId="0" borderId="19" xfId="2" applyNumberFormat="1" applyFont="1" applyBorder="1" applyProtection="1"/>
    <xf numFmtId="164" fontId="0" fillId="0" borderId="18" xfId="3" applyNumberFormat="1" applyFont="1" applyBorder="1" applyProtection="1"/>
    <xf numFmtId="164" fontId="0" fillId="0" borderId="19" xfId="3" applyNumberFormat="1" applyFont="1" applyBorder="1" applyProtection="1"/>
    <xf numFmtId="164" fontId="0" fillId="0" borderId="20" xfId="3" applyNumberFormat="1" applyFont="1" applyBorder="1" applyProtection="1"/>
    <xf numFmtId="0" fontId="3" fillId="2" borderId="21" xfId="0" applyFont="1" applyFill="1" applyBorder="1" applyProtection="1"/>
    <xf numFmtId="165" fontId="0" fillId="0" borderId="0" xfId="1" applyNumberFormat="1" applyFont="1" applyProtection="1"/>
    <xf numFmtId="0" fontId="4" fillId="0" borderId="0" xfId="0" applyFont="1" applyProtection="1"/>
    <xf numFmtId="0" fontId="0" fillId="0" borderId="18" xfId="0" applyBorder="1" applyProtection="1"/>
    <xf numFmtId="0" fontId="4" fillId="0" borderId="18" xfId="0" applyFont="1" applyBorder="1" applyProtection="1"/>
    <xf numFmtId="0" fontId="0" fillId="0" borderId="23" xfId="0" applyBorder="1" applyProtection="1"/>
    <xf numFmtId="168" fontId="0" fillId="0" borderId="24" xfId="2" applyNumberFormat="1" applyFont="1" applyFill="1" applyBorder="1" applyAlignment="1" applyProtection="1">
      <alignment horizontal="right"/>
    </xf>
    <xf numFmtId="164" fontId="0" fillId="0" borderId="24" xfId="3" applyNumberFormat="1" applyFont="1" applyFill="1" applyBorder="1" applyAlignment="1" applyProtection="1">
      <alignment horizontal="right"/>
    </xf>
    <xf numFmtId="0" fontId="0" fillId="3" borderId="24" xfId="0" applyFill="1" applyBorder="1" applyAlignment="1" applyProtection="1">
      <alignment horizontal="right"/>
      <protection locked="0"/>
    </xf>
    <xf numFmtId="0" fontId="0" fillId="3" borderId="24" xfId="0" applyFill="1" applyBorder="1" applyProtection="1">
      <protection locked="0"/>
    </xf>
    <xf numFmtId="165" fontId="0" fillId="3" borderId="24" xfId="1" applyNumberFormat="1" applyFont="1" applyFill="1" applyBorder="1" applyAlignment="1" applyProtection="1">
      <alignment horizontal="right"/>
      <protection locked="0"/>
    </xf>
    <xf numFmtId="164" fontId="0" fillId="3" borderId="24" xfId="3" applyNumberFormat="1" applyFont="1" applyFill="1" applyBorder="1" applyAlignment="1" applyProtection="1">
      <alignment horizontal="right"/>
      <protection locked="0"/>
    </xf>
    <xf numFmtId="168" fontId="0" fillId="3" borderId="24" xfId="0" applyNumberFormat="1" applyFill="1" applyBorder="1" applyAlignment="1" applyProtection="1">
      <alignment horizontal="right"/>
      <protection locked="0"/>
    </xf>
    <xf numFmtId="167" fontId="0" fillId="3" borderId="24" xfId="1" applyNumberFormat="1" applyFont="1" applyFill="1" applyBorder="1" applyAlignment="1" applyProtection="1">
      <alignment horizontal="right"/>
      <protection locked="0"/>
    </xf>
    <xf numFmtId="9" fontId="0" fillId="3" borderId="24" xfId="3" applyFont="1" applyFill="1" applyBorder="1" applyProtection="1">
      <protection locked="0"/>
    </xf>
    <xf numFmtId="14" fontId="0" fillId="3" borderId="24" xfId="0" applyNumberFormat="1" applyFill="1" applyBorder="1" applyAlignment="1" applyProtection="1">
      <alignment horizontal="right"/>
      <protection locked="0"/>
    </xf>
    <xf numFmtId="0" fontId="3" fillId="2" borderId="6" xfId="0" applyFont="1" applyFill="1" applyBorder="1" applyAlignment="1" applyProtection="1">
      <alignment horizontal="center" wrapText="1"/>
    </xf>
    <xf numFmtId="0" fontId="3" fillId="2" borderId="5" xfId="0" applyFont="1" applyFill="1" applyBorder="1" applyAlignment="1" applyProtection="1">
      <alignment horizontal="center"/>
    </xf>
    <xf numFmtId="0" fontId="3" fillId="2" borderId="6" xfId="0" applyFont="1" applyFill="1" applyBorder="1" applyAlignment="1" applyProtection="1">
      <alignment horizontal="center"/>
    </xf>
    <xf numFmtId="0" fontId="3" fillId="2" borderId="7" xfId="0" applyFont="1" applyFill="1" applyBorder="1" applyAlignment="1" applyProtection="1">
      <alignment horizontal="center"/>
    </xf>
    <xf numFmtId="0" fontId="0" fillId="0" borderId="0" xfId="0" applyAlignment="1" applyProtection="1">
      <alignment horizontal="left"/>
    </xf>
    <xf numFmtId="14" fontId="0" fillId="0" borderId="0" xfId="0" applyNumberFormat="1" applyAlignment="1" applyProtection="1">
      <alignment horizontal="left"/>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0" fillId="0" borderId="0" xfId="0" applyAlignment="1">
      <alignment horizontal="left"/>
    </xf>
    <xf numFmtId="14" fontId="0" fillId="0" borderId="0" xfId="0" applyNumberFormat="1" applyAlignment="1">
      <alignment horizontal="left"/>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12" xfId="0" applyBorder="1" applyAlignment="1">
      <alignment horizontal="center"/>
    </xf>
    <xf numFmtId="0" fontId="0" fillId="0" borderId="0"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31" xfId="0" applyFont="1" applyFill="1" applyBorder="1" applyAlignment="1">
      <alignment horizontal="center"/>
    </xf>
    <xf numFmtId="0" fontId="3" fillId="2" borderId="32" xfId="0" applyFont="1" applyFill="1" applyBorder="1" applyAlignment="1">
      <alignment horizontal="center"/>
    </xf>
    <xf numFmtId="0" fontId="3" fillId="2" borderId="37" xfId="0" applyFont="1" applyFill="1" applyBorder="1" applyAlignment="1">
      <alignment horizontal="center"/>
    </xf>
    <xf numFmtId="0" fontId="3" fillId="2" borderId="23" xfId="0" applyFont="1" applyFill="1" applyBorder="1" applyAlignment="1">
      <alignment horizontal="center"/>
    </xf>
    <xf numFmtId="0" fontId="3" fillId="2" borderId="36" xfId="0" applyFont="1" applyFill="1" applyBorder="1" applyAlignment="1">
      <alignment horizontal="center"/>
    </xf>
    <xf numFmtId="0" fontId="0" fillId="0" borderId="0" xfId="0" applyAlignment="1">
      <alignment horizontal="center"/>
    </xf>
  </cellXfs>
  <cellStyles count="4">
    <cellStyle name="Comma" xfId="1" builtinId="3"/>
    <cellStyle name="Currency" xfId="2" builtinId="4"/>
    <cellStyle name="Normal" xfId="0" builtinId="0"/>
    <cellStyle name="Percent" xfId="3"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14"/>
  <sheetViews>
    <sheetView tabSelected="1" workbookViewId="0"/>
  </sheetViews>
  <sheetFormatPr defaultRowHeight="15" x14ac:dyDescent="0.25"/>
  <cols>
    <col min="1" max="1" width="67.7109375" customWidth="1"/>
  </cols>
  <sheetData>
    <row r="3" spans="1:1" ht="15.75" x14ac:dyDescent="0.25">
      <c r="A3" s="37" t="s">
        <v>65</v>
      </c>
    </row>
    <row r="4" spans="1:1" x14ac:dyDescent="0.25">
      <c r="A4" s="38" t="s">
        <v>117</v>
      </c>
    </row>
    <row r="7" spans="1:1" x14ac:dyDescent="0.25">
      <c r="A7" s="28" t="s">
        <v>63</v>
      </c>
    </row>
    <row r="10" spans="1:1" x14ac:dyDescent="0.25">
      <c r="A10" s="36" t="s">
        <v>64</v>
      </c>
    </row>
    <row r="12" spans="1:1" ht="45" x14ac:dyDescent="0.25">
      <c r="A12" s="36" t="s">
        <v>118</v>
      </c>
    </row>
    <row r="14" spans="1:1" ht="30" x14ac:dyDescent="0.25">
      <c r="A14" s="36" t="s">
        <v>119</v>
      </c>
    </row>
  </sheetData>
  <sheetProtection algorithmName="SHA-512" hashValue="VXcUOIPQ0xbwaVrE0P98Ha2rTp0p/QdYfQNA0/qeT8YJmWVU96P9d6ukSVS8FYoh38R/mdynlvXKAWVZ53lTPg==" saltValue="YkuAfj0nAUZKNxHR1+pkOg=="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C45"/>
  <sheetViews>
    <sheetView showGridLines="0" workbookViewId="0">
      <selection activeCell="B5" sqref="B5"/>
    </sheetView>
  </sheetViews>
  <sheetFormatPr defaultRowHeight="15" x14ac:dyDescent="0.25"/>
  <cols>
    <col min="1" max="1" width="30" style="78" bestFit="1" customWidth="1"/>
    <col min="2" max="2" width="28.140625" style="78" customWidth="1"/>
    <col min="3" max="16384" width="9.140625" style="78"/>
  </cols>
  <sheetData>
    <row r="3" spans="1:3" ht="15.75" thickBot="1" x14ac:dyDescent="0.3">
      <c r="A3" s="110" t="s">
        <v>17</v>
      </c>
    </row>
    <row r="4" spans="1:3" ht="15.75" thickBot="1" x14ac:dyDescent="0.3">
      <c r="A4" s="111" t="s">
        <v>114</v>
      </c>
      <c r="B4" s="123" t="s">
        <v>120</v>
      </c>
      <c r="C4" s="77" t="s">
        <v>116</v>
      </c>
    </row>
    <row r="5" spans="1:3" ht="15.75" thickBot="1" x14ac:dyDescent="0.3">
      <c r="A5" s="111" t="s">
        <v>45</v>
      </c>
      <c r="B5" s="116">
        <v>24</v>
      </c>
      <c r="C5" s="77" t="s">
        <v>46</v>
      </c>
    </row>
    <row r="6" spans="1:3" ht="15.75" thickBot="1" x14ac:dyDescent="0.3">
      <c r="A6" s="110"/>
      <c r="C6" s="77"/>
    </row>
    <row r="7" spans="1:3" ht="15.75" thickBot="1" x14ac:dyDescent="0.3">
      <c r="A7" s="111" t="s">
        <v>111</v>
      </c>
      <c r="B7" s="116"/>
      <c r="C7" s="77" t="s">
        <v>115</v>
      </c>
    </row>
    <row r="8" spans="1:3" ht="15.75" thickBot="1" x14ac:dyDescent="0.3">
      <c r="A8" s="111" t="s">
        <v>109</v>
      </c>
      <c r="B8" s="116" t="s">
        <v>33</v>
      </c>
      <c r="C8" s="77" t="s">
        <v>47</v>
      </c>
    </row>
    <row r="9" spans="1:3" ht="15.75" thickBot="1" x14ac:dyDescent="0.3">
      <c r="A9" s="111" t="s">
        <v>110</v>
      </c>
      <c r="B9" s="116" t="s">
        <v>33</v>
      </c>
      <c r="C9" s="77" t="s">
        <v>47</v>
      </c>
    </row>
    <row r="10" spans="1:3" x14ac:dyDescent="0.25">
      <c r="C10" s="77"/>
    </row>
    <row r="11" spans="1:3" ht="15.75" thickBot="1" x14ac:dyDescent="0.3">
      <c r="A11" s="110" t="s">
        <v>4</v>
      </c>
      <c r="C11" s="77"/>
    </row>
    <row r="12" spans="1:3" ht="15.75" thickBot="1" x14ac:dyDescent="0.3">
      <c r="A12" s="112" t="s">
        <v>100</v>
      </c>
      <c r="B12" s="116" t="s">
        <v>106</v>
      </c>
      <c r="C12" s="77" t="s">
        <v>101</v>
      </c>
    </row>
    <row r="13" spans="1:3" ht="15.75" thickBot="1" x14ac:dyDescent="0.3">
      <c r="A13" s="112" t="s">
        <v>102</v>
      </c>
      <c r="B13" s="117">
        <v>0</v>
      </c>
      <c r="C13" s="77"/>
    </row>
    <row r="14" spans="1:3" ht="15.75" thickBot="1" x14ac:dyDescent="0.3">
      <c r="A14" s="110"/>
      <c r="C14" s="77"/>
    </row>
    <row r="15" spans="1:3" ht="15.75" thickBot="1" x14ac:dyDescent="0.3">
      <c r="A15" s="111" t="s">
        <v>0</v>
      </c>
      <c r="B15" s="116" t="s">
        <v>1</v>
      </c>
      <c r="C15" s="77" t="s">
        <v>48</v>
      </c>
    </row>
    <row r="16" spans="1:3" ht="15.75" thickBot="1" x14ac:dyDescent="0.3">
      <c r="A16" s="111" t="s">
        <v>85</v>
      </c>
      <c r="B16" s="116" t="s">
        <v>92</v>
      </c>
      <c r="C16" s="77" t="s">
        <v>96</v>
      </c>
    </row>
    <row r="17" spans="1:3" ht="15.75" thickBot="1" x14ac:dyDescent="0.3">
      <c r="C17" s="77"/>
    </row>
    <row r="18" spans="1:3" ht="15.75" thickBot="1" x14ac:dyDescent="0.3">
      <c r="A18" s="111" t="s">
        <v>2</v>
      </c>
      <c r="B18" s="118">
        <v>0</v>
      </c>
      <c r="C18" s="77" t="s">
        <v>49</v>
      </c>
    </row>
    <row r="19" spans="1:3" ht="15.75" thickBot="1" x14ac:dyDescent="0.3">
      <c r="C19" s="77"/>
    </row>
    <row r="20" spans="1:3" ht="15.75" thickBot="1" x14ac:dyDescent="0.3">
      <c r="A20" s="113" t="s">
        <v>3</v>
      </c>
      <c r="B20" s="114">
        <f>SUMIFS(Lists!E:E,Lists!A:A,Assumptions!B15,Lists!B:B,Assumptions!B16)*B18</f>
        <v>0</v>
      </c>
      <c r="C20" s="77"/>
    </row>
    <row r="21" spans="1:3" ht="15.75" thickBot="1" x14ac:dyDescent="0.3">
      <c r="A21" s="111" t="s">
        <v>34</v>
      </c>
      <c r="B21" s="119">
        <v>0.03</v>
      </c>
      <c r="C21" s="77" t="s">
        <v>50</v>
      </c>
    </row>
    <row r="22" spans="1:3" x14ac:dyDescent="0.25">
      <c r="C22" s="77"/>
    </row>
    <row r="23" spans="1:3" ht="15.75" thickBot="1" x14ac:dyDescent="0.3">
      <c r="A23" s="110" t="s">
        <v>5</v>
      </c>
      <c r="C23" s="77"/>
    </row>
    <row r="24" spans="1:3" ht="15.75" thickBot="1" x14ac:dyDescent="0.3">
      <c r="A24" s="111" t="s">
        <v>103</v>
      </c>
      <c r="B24" s="116" t="s">
        <v>105</v>
      </c>
      <c r="C24" s="77" t="s">
        <v>51</v>
      </c>
    </row>
    <row r="25" spans="1:3" ht="15.75" thickBot="1" x14ac:dyDescent="0.3">
      <c r="A25" s="111" t="s">
        <v>7</v>
      </c>
      <c r="B25" s="116"/>
      <c r="C25" s="77" t="s">
        <v>52</v>
      </c>
    </row>
    <row r="26" spans="1:3" ht="15.75" thickBot="1" x14ac:dyDescent="0.3">
      <c r="A26" s="111" t="s">
        <v>6</v>
      </c>
      <c r="B26" s="120"/>
      <c r="C26" s="77" t="s">
        <v>53</v>
      </c>
    </row>
    <row r="27" spans="1:3" ht="15.75" thickBot="1" x14ac:dyDescent="0.3">
      <c r="A27" s="111" t="s">
        <v>8</v>
      </c>
      <c r="B27" s="119">
        <v>0.03</v>
      </c>
      <c r="C27" s="77" t="s">
        <v>54</v>
      </c>
    </row>
    <row r="28" spans="1:3" ht="15.75" thickBot="1" x14ac:dyDescent="0.3">
      <c r="C28" s="77"/>
    </row>
    <row r="29" spans="1:3" ht="15.75" thickBot="1" x14ac:dyDescent="0.3">
      <c r="A29" s="111" t="s">
        <v>104</v>
      </c>
      <c r="B29" s="116" t="s">
        <v>105</v>
      </c>
      <c r="C29" s="77" t="s">
        <v>51</v>
      </c>
    </row>
    <row r="30" spans="1:3" ht="15.75" thickBot="1" x14ac:dyDescent="0.3">
      <c r="A30" s="111" t="s">
        <v>7</v>
      </c>
      <c r="B30" s="116"/>
      <c r="C30" s="77" t="s">
        <v>52</v>
      </c>
    </row>
    <row r="31" spans="1:3" ht="15.75" thickBot="1" x14ac:dyDescent="0.3">
      <c r="A31" s="111" t="s">
        <v>6</v>
      </c>
      <c r="B31" s="120"/>
      <c r="C31" s="77" t="s">
        <v>53</v>
      </c>
    </row>
    <row r="32" spans="1:3" ht="15.75" thickBot="1" x14ac:dyDescent="0.3">
      <c r="A32" s="111" t="s">
        <v>8</v>
      </c>
      <c r="B32" s="119">
        <v>0.03</v>
      </c>
      <c r="C32" s="77" t="s">
        <v>54</v>
      </c>
    </row>
    <row r="33" spans="1:3" x14ac:dyDescent="0.25">
      <c r="C33" s="77"/>
    </row>
    <row r="34" spans="1:3" ht="15.75" thickBot="1" x14ac:dyDescent="0.3">
      <c r="A34" s="110" t="s">
        <v>36</v>
      </c>
    </row>
    <row r="35" spans="1:3" ht="15.75" thickBot="1" x14ac:dyDescent="0.3">
      <c r="A35" s="111" t="s">
        <v>10</v>
      </c>
      <c r="B35" s="121"/>
      <c r="C35" s="77" t="s">
        <v>55</v>
      </c>
    </row>
    <row r="36" spans="1:3" ht="15.75" thickBot="1" x14ac:dyDescent="0.3">
      <c r="A36" s="111" t="s">
        <v>11</v>
      </c>
      <c r="B36" s="120">
        <v>100000</v>
      </c>
      <c r="C36" s="77" t="s">
        <v>56</v>
      </c>
    </row>
    <row r="37" spans="1:3" ht="15.75" thickBot="1" x14ac:dyDescent="0.3">
      <c r="A37" s="113" t="s">
        <v>35</v>
      </c>
      <c r="B37" s="115">
        <v>3.5000000000000003E-2</v>
      </c>
      <c r="C37" s="77" t="s">
        <v>57</v>
      </c>
    </row>
    <row r="38" spans="1:3" x14ac:dyDescent="0.25">
      <c r="C38" s="77"/>
    </row>
    <row r="39" spans="1:3" ht="15.75" thickBot="1" x14ac:dyDescent="0.3">
      <c r="A39" s="110" t="s">
        <v>12</v>
      </c>
      <c r="C39" s="77"/>
    </row>
    <row r="40" spans="1:3" ht="15.75" thickBot="1" x14ac:dyDescent="0.3">
      <c r="A40" s="111" t="s">
        <v>13</v>
      </c>
      <c r="B40" s="121"/>
      <c r="C40" s="77" t="s">
        <v>58</v>
      </c>
    </row>
    <row r="41" spans="1:3" ht="15.75" thickBot="1" x14ac:dyDescent="0.3">
      <c r="A41" s="111" t="s">
        <v>14</v>
      </c>
      <c r="B41" s="121"/>
      <c r="C41" s="77" t="s">
        <v>59</v>
      </c>
    </row>
    <row r="42" spans="1:3" ht="15.75" thickBot="1" x14ac:dyDescent="0.3">
      <c r="A42" s="111" t="s">
        <v>15</v>
      </c>
      <c r="B42" s="121"/>
      <c r="C42" s="77" t="s">
        <v>60</v>
      </c>
    </row>
    <row r="43" spans="1:3" ht="15.75" thickBot="1" x14ac:dyDescent="0.3">
      <c r="A43" s="111" t="s">
        <v>16</v>
      </c>
      <c r="B43" s="121"/>
      <c r="C43" s="77" t="s">
        <v>61</v>
      </c>
    </row>
    <row r="44" spans="1:3" ht="15.75" thickBot="1" x14ac:dyDescent="0.3">
      <c r="C44" s="77"/>
    </row>
    <row r="45" spans="1:3" ht="15.75" thickBot="1" x14ac:dyDescent="0.3">
      <c r="A45" s="103" t="s">
        <v>37</v>
      </c>
      <c r="B45" s="122">
        <v>0.2</v>
      </c>
      <c r="C45" s="77" t="s">
        <v>62</v>
      </c>
    </row>
  </sheetData>
  <sheetProtection algorithmName="SHA-512" hashValue="MPnb6bYpgxrXH5NV5lTivm38tuHC57C32dBG6V/M/V/48GjkT/zU/V7XegJ8LPVvee+R11pdUN+QaeOEGYDuQQ==" saltValue="XDCRQGMmEh5wkevet8Ovjg==" spinCount="100000" sheet="1" objects="1" scenarios="1" selectLockedCells="1"/>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0000000}">
          <x14:formula1>
            <xm:f>Lists!$J$3:$J$4</xm:f>
          </x14:formula1>
          <xm:sqref>B8:B9</xm:sqref>
        </x14:dataValidation>
        <x14:dataValidation type="list" allowBlank="1" showInputMessage="1" showErrorMessage="1" xr:uid="{00000000-0002-0000-0200-000001000000}">
          <x14:formula1>
            <xm:f>Lists!$G$3:$G$8</xm:f>
          </x14:formula1>
          <xm:sqref>B29 B24</xm:sqref>
        </x14:dataValidation>
        <x14:dataValidation type="list" allowBlank="1" showInputMessage="1" showErrorMessage="1" xr:uid="{00000000-0002-0000-0200-000002000000}">
          <x14:formula1>
            <xm:f>Lists!$L$3:$L$12</xm:f>
          </x14:formula1>
          <xm:sqref>B30 B25</xm:sqref>
        </x14:dataValidation>
        <x14:dataValidation type="list" allowBlank="1" showInputMessage="1" showErrorMessage="1" xr:uid="{00000000-0002-0000-0200-000003000000}">
          <x14:formula1>
            <xm:f>Lists!$O$3:$O$18</xm:f>
          </x14:formula1>
          <xm:sqref>B5</xm:sqref>
        </x14:dataValidation>
        <x14:dataValidation type="list" allowBlank="1" showInputMessage="1" showErrorMessage="1" xr:uid="{00000000-0002-0000-0200-000004000000}">
          <x14:formula1>
            <xm:f>Lists!$Q$3:$Q$7</xm:f>
          </x14:formula1>
          <xm:sqref>B15</xm:sqref>
        </x14:dataValidation>
        <x14:dataValidation type="list" allowBlank="1" showInputMessage="1" showErrorMessage="1" xr:uid="{00000000-0002-0000-0200-000005000000}">
          <x14:formula1>
            <xm:f>Lists!$R$3:$R$4</xm:f>
          </x14:formula1>
          <xm:sqref>B16</xm:sqref>
        </x14:dataValidation>
        <x14:dataValidation type="list" allowBlank="1" showInputMessage="1" showErrorMessage="1" xr:uid="{00000000-0002-0000-0200-000006000000}">
          <x14:formula1>
            <xm:f>Lists!$K$3:$K$4</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33"/>
  <sheetViews>
    <sheetView showGridLines="0" workbookViewId="0">
      <selection activeCell="E24" sqref="E24"/>
    </sheetView>
  </sheetViews>
  <sheetFormatPr defaultRowHeight="15" x14ac:dyDescent="0.25"/>
  <cols>
    <col min="1" max="1" width="19.7109375" style="78" bestFit="1" customWidth="1"/>
    <col min="2" max="2" width="13.140625" style="78" customWidth="1"/>
    <col min="3" max="3" width="13.42578125" style="78" bestFit="1" customWidth="1"/>
    <col min="4" max="6" width="11.28515625" style="78" bestFit="1" customWidth="1"/>
    <col min="7" max="7" width="3.5703125" style="78" customWidth="1"/>
    <col min="8" max="16384" width="9.140625" style="78"/>
  </cols>
  <sheetData>
    <row r="2" spans="1:11" x14ac:dyDescent="0.25">
      <c r="A2" s="110" t="s">
        <v>39</v>
      </c>
    </row>
    <row r="4" spans="1:11" x14ac:dyDescent="0.25">
      <c r="A4" s="77" t="s">
        <v>83</v>
      </c>
    </row>
    <row r="5" spans="1:11" x14ac:dyDescent="0.25">
      <c r="A5" s="77"/>
    </row>
    <row r="6" spans="1:11" x14ac:dyDescent="0.25">
      <c r="A6" s="77" t="s">
        <v>113</v>
      </c>
      <c r="B6" s="128">
        <f>Assumptions!B7</f>
        <v>0</v>
      </c>
      <c r="C6" s="128"/>
      <c r="D6" s="128"/>
    </row>
    <row r="7" spans="1:11" x14ac:dyDescent="0.25">
      <c r="A7" s="77" t="s">
        <v>112</v>
      </c>
      <c r="B7" s="129" t="str">
        <f>Assumptions!B4</f>
        <v>00/00/0000</v>
      </c>
      <c r="C7" s="128"/>
      <c r="D7" s="128"/>
    </row>
    <row r="8" spans="1:11" ht="15.75" thickBot="1" x14ac:dyDescent="0.3"/>
    <row r="9" spans="1:11" x14ac:dyDescent="0.25">
      <c r="A9" s="79" t="s">
        <v>18</v>
      </c>
      <c r="B9" s="124" t="s">
        <v>19</v>
      </c>
      <c r="C9" s="124"/>
      <c r="D9" s="124"/>
      <c r="E9" s="124"/>
      <c r="F9" s="124"/>
      <c r="H9" s="125" t="s">
        <v>44</v>
      </c>
      <c r="I9" s="126"/>
      <c r="J9" s="126"/>
      <c r="K9" s="127"/>
    </row>
    <row r="10" spans="1:11" x14ac:dyDescent="0.25">
      <c r="A10" s="80" t="s">
        <v>38</v>
      </c>
      <c r="B10" s="81" t="str">
        <f>CONCATENATE("FY",Assumptions!$B$5-4)</f>
        <v>FY20</v>
      </c>
      <c r="C10" s="81" t="str">
        <f>CONCATENATE("FY",Assumptions!$B$5-3)</f>
        <v>FY21</v>
      </c>
      <c r="D10" s="81" t="str">
        <f>CONCATENATE("FY",Assumptions!$B$5-2)</f>
        <v>FY22</v>
      </c>
      <c r="E10" s="81" t="str">
        <f>CONCATENATE("FY",Assumptions!$B$5-1)</f>
        <v>FY23</v>
      </c>
      <c r="F10" s="81" t="str">
        <f>CONCATENATE("FY",Assumptions!$B$5)</f>
        <v>FY24</v>
      </c>
      <c r="H10" s="82" t="str">
        <f>C10</f>
        <v>FY21</v>
      </c>
      <c r="I10" s="83" t="str">
        <f>D10</f>
        <v>FY22</v>
      </c>
      <c r="J10" s="83" t="str">
        <f>E10</f>
        <v>FY23</v>
      </c>
      <c r="K10" s="84" t="str">
        <f>F10</f>
        <v>FY24</v>
      </c>
    </row>
    <row r="11" spans="1:11" x14ac:dyDescent="0.25">
      <c r="A11" s="85" t="s">
        <v>20</v>
      </c>
      <c r="B11" s="68"/>
      <c r="C11" s="69"/>
      <c r="D11" s="68"/>
      <c r="E11" s="69"/>
      <c r="F11" s="68"/>
      <c r="H11" s="86">
        <f>IFERROR(C11/B11-1,0)</f>
        <v>0</v>
      </c>
      <c r="I11" s="87">
        <f t="shared" ref="I11:K11" si="0">IFERROR(D11/C11-1,0)</f>
        <v>0</v>
      </c>
      <c r="J11" s="88">
        <f t="shared" si="0"/>
        <v>0</v>
      </c>
      <c r="K11" s="89">
        <f t="shared" si="0"/>
        <v>0</v>
      </c>
    </row>
    <row r="12" spans="1:11" x14ac:dyDescent="0.25">
      <c r="A12" s="90" t="s">
        <v>41</v>
      </c>
      <c r="B12" s="70"/>
      <c r="C12" s="71"/>
      <c r="D12" s="70"/>
      <c r="E12" s="71"/>
      <c r="F12" s="70"/>
      <c r="H12" s="91">
        <f t="shared" ref="H12:H16" si="1">IFERROR(C12/B12-1,0)</f>
        <v>0</v>
      </c>
      <c r="I12" s="92">
        <f t="shared" ref="I12:I16" si="2">IFERROR(D12/C12-1,0)</f>
        <v>0</v>
      </c>
      <c r="J12" s="93">
        <f t="shared" ref="J12:J16" si="3">IFERROR(E12/D12-1,0)</f>
        <v>0</v>
      </c>
      <c r="K12" s="94">
        <f t="shared" ref="K12:K16" si="4">IFERROR(F12/E12-1,0)</f>
        <v>0</v>
      </c>
    </row>
    <row r="13" spans="1:11" x14ac:dyDescent="0.25">
      <c r="A13" s="90" t="s">
        <v>42</v>
      </c>
      <c r="B13" s="72"/>
      <c r="C13" s="73"/>
      <c r="D13" s="72"/>
      <c r="E13" s="73"/>
      <c r="F13" s="72"/>
      <c r="H13" s="91">
        <f t="shared" si="1"/>
        <v>0</v>
      </c>
      <c r="I13" s="92">
        <f t="shared" si="2"/>
        <v>0</v>
      </c>
      <c r="J13" s="93">
        <f t="shared" si="3"/>
        <v>0</v>
      </c>
      <c r="K13" s="94">
        <f t="shared" si="4"/>
        <v>0</v>
      </c>
    </row>
    <row r="14" spans="1:11" x14ac:dyDescent="0.25">
      <c r="A14" s="90" t="s">
        <v>22</v>
      </c>
      <c r="B14" s="72"/>
      <c r="C14" s="73"/>
      <c r="D14" s="72"/>
      <c r="E14" s="73"/>
      <c r="F14" s="72"/>
      <c r="H14" s="91">
        <f t="shared" si="1"/>
        <v>0</v>
      </c>
      <c r="I14" s="92">
        <f t="shared" si="2"/>
        <v>0</v>
      </c>
      <c r="J14" s="93">
        <f t="shared" si="3"/>
        <v>0</v>
      </c>
      <c r="K14" s="94">
        <f t="shared" si="4"/>
        <v>0</v>
      </c>
    </row>
    <row r="15" spans="1:11" x14ac:dyDescent="0.25">
      <c r="A15" s="90" t="s">
        <v>24</v>
      </c>
      <c r="B15" s="72"/>
      <c r="C15" s="73"/>
      <c r="D15" s="72"/>
      <c r="E15" s="73"/>
      <c r="F15" s="72"/>
      <c r="H15" s="91">
        <f t="shared" si="1"/>
        <v>0</v>
      </c>
      <c r="I15" s="92">
        <f t="shared" si="2"/>
        <v>0</v>
      </c>
      <c r="J15" s="93">
        <f t="shared" si="3"/>
        <v>0</v>
      </c>
      <c r="K15" s="94">
        <f t="shared" si="4"/>
        <v>0</v>
      </c>
    </row>
    <row r="16" spans="1:11" ht="15.75" thickBot="1" x14ac:dyDescent="0.3">
      <c r="A16" s="95" t="s">
        <v>23</v>
      </c>
      <c r="B16" s="74"/>
      <c r="C16" s="75"/>
      <c r="D16" s="74"/>
      <c r="E16" s="75"/>
      <c r="F16" s="74"/>
      <c r="H16" s="96">
        <f t="shared" si="1"/>
        <v>0</v>
      </c>
      <c r="I16" s="97">
        <f t="shared" si="2"/>
        <v>0</v>
      </c>
      <c r="J16" s="98">
        <f t="shared" si="3"/>
        <v>0</v>
      </c>
      <c r="K16" s="99">
        <f t="shared" si="4"/>
        <v>0</v>
      </c>
    </row>
    <row r="17" spans="1:11" ht="15.75" thickBot="1" x14ac:dyDescent="0.3">
      <c r="A17" s="100"/>
      <c r="B17" s="101"/>
      <c r="C17" s="101"/>
      <c r="D17" s="101"/>
      <c r="E17" s="101"/>
      <c r="F17" s="101"/>
      <c r="H17" s="102"/>
      <c r="I17" s="102"/>
      <c r="J17" s="102"/>
      <c r="K17" s="102"/>
    </row>
    <row r="18" spans="1:11" ht="15.75" thickBot="1" x14ac:dyDescent="0.3">
      <c r="A18" s="103" t="s">
        <v>25</v>
      </c>
      <c r="B18" s="104">
        <f>SUM(B11:B16)</f>
        <v>0</v>
      </c>
      <c r="C18" s="104">
        <f>SUM(C11:C16)</f>
        <v>0</v>
      </c>
      <c r="D18" s="104">
        <f>SUM(D11:D16)</f>
        <v>0</v>
      </c>
      <c r="E18" s="104">
        <f>SUM(E11:E16)</f>
        <v>0</v>
      </c>
      <c r="F18" s="104">
        <f>SUM(F11:F16)</f>
        <v>0</v>
      </c>
      <c r="H18" s="105">
        <f t="shared" ref="H18" si="5">IFERROR(C18/B18-1,0)</f>
        <v>0</v>
      </c>
      <c r="I18" s="106">
        <f t="shared" ref="I18" si="6">IFERROR(D18/C18-1,0)</f>
        <v>0</v>
      </c>
      <c r="J18" s="106">
        <f t="shared" ref="J18" si="7">IFERROR(E18/D18-1,0)</f>
        <v>0</v>
      </c>
      <c r="K18" s="107">
        <f t="shared" ref="K18" si="8">IFERROR(F18/E18-1,0)</f>
        <v>0</v>
      </c>
    </row>
    <row r="20" spans="1:11" ht="15.75" thickBot="1" x14ac:dyDescent="0.3"/>
    <row r="21" spans="1:11" x14ac:dyDescent="0.25">
      <c r="A21" s="79" t="s">
        <v>26</v>
      </c>
      <c r="B21" s="124" t="s">
        <v>19</v>
      </c>
      <c r="C21" s="124"/>
      <c r="D21" s="124"/>
      <c r="E21" s="124"/>
      <c r="F21" s="124"/>
      <c r="H21" s="125" t="s">
        <v>44</v>
      </c>
      <c r="I21" s="126"/>
      <c r="J21" s="126"/>
      <c r="K21" s="127"/>
    </row>
    <row r="22" spans="1:11" x14ac:dyDescent="0.25">
      <c r="A22" s="108" t="s">
        <v>38</v>
      </c>
      <c r="B22" s="83" t="str">
        <f>B10</f>
        <v>FY20</v>
      </c>
      <c r="C22" s="83" t="str">
        <f>C10</f>
        <v>FY21</v>
      </c>
      <c r="D22" s="83" t="str">
        <f>D10</f>
        <v>FY22</v>
      </c>
      <c r="E22" s="83" t="str">
        <f>E10</f>
        <v>FY23</v>
      </c>
      <c r="F22" s="83" t="str">
        <f>F10</f>
        <v>FY24</v>
      </c>
      <c r="H22" s="82" t="str">
        <f>C22</f>
        <v>FY21</v>
      </c>
      <c r="I22" s="83" t="str">
        <f>D22</f>
        <v>FY22</v>
      </c>
      <c r="J22" s="83" t="str">
        <f>E22:E22</f>
        <v>FY23</v>
      </c>
      <c r="K22" s="84" t="str">
        <f>F22</f>
        <v>FY24</v>
      </c>
    </row>
    <row r="23" spans="1:11" x14ac:dyDescent="0.25">
      <c r="A23" s="85" t="s">
        <v>27</v>
      </c>
      <c r="B23" s="68"/>
      <c r="C23" s="69"/>
      <c r="D23" s="68"/>
      <c r="E23" s="68"/>
      <c r="F23" s="68"/>
      <c r="H23" s="86">
        <f t="shared" ref="H23" si="9">IFERROR(C23/B23-1,0)</f>
        <v>0</v>
      </c>
      <c r="I23" s="87">
        <f t="shared" ref="I23" si="10">IFERROR(D23/C23-1,0)</f>
        <v>0</v>
      </c>
      <c r="J23" s="88">
        <f t="shared" ref="J23" si="11">IFERROR(E23/D23-1,0)</f>
        <v>0</v>
      </c>
      <c r="K23" s="89">
        <f t="shared" ref="K23" si="12">IFERROR(F23/E23-1,0)</f>
        <v>0</v>
      </c>
    </row>
    <row r="24" spans="1:11" x14ac:dyDescent="0.25">
      <c r="A24" s="90" t="s">
        <v>28</v>
      </c>
      <c r="B24" s="72"/>
      <c r="C24" s="73"/>
      <c r="D24" s="72"/>
      <c r="E24" s="73"/>
      <c r="F24" s="72"/>
      <c r="H24" s="91">
        <f t="shared" ref="H24:H25" si="13">IFERROR(C24/B24-1,0)</f>
        <v>0</v>
      </c>
      <c r="I24" s="92">
        <f t="shared" ref="I24:I25" si="14">IFERROR(D24/C24-1,0)</f>
        <v>0</v>
      </c>
      <c r="J24" s="93">
        <f t="shared" ref="J24:J25" si="15">IFERROR(E24/D24-1,0)</f>
        <v>0</v>
      </c>
      <c r="K24" s="94">
        <f t="shared" ref="K24:K25" si="16">IFERROR(F24/E24-1,0)</f>
        <v>0</v>
      </c>
    </row>
    <row r="25" spans="1:11" ht="15.75" thickBot="1" x14ac:dyDescent="0.3">
      <c r="A25" s="95" t="s">
        <v>40</v>
      </c>
      <c r="B25" s="74"/>
      <c r="C25" s="75"/>
      <c r="D25" s="74"/>
      <c r="E25" s="75"/>
      <c r="F25" s="74"/>
      <c r="H25" s="96">
        <f t="shared" si="13"/>
        <v>0</v>
      </c>
      <c r="I25" s="97">
        <f t="shared" si="14"/>
        <v>0</v>
      </c>
      <c r="J25" s="98">
        <f t="shared" si="15"/>
        <v>0</v>
      </c>
      <c r="K25" s="99">
        <f t="shared" si="16"/>
        <v>0</v>
      </c>
    </row>
    <row r="26" spans="1:11" ht="15.75" thickBot="1" x14ac:dyDescent="0.3">
      <c r="B26" s="109"/>
      <c r="C26" s="109"/>
      <c r="D26" s="109"/>
      <c r="E26" s="109"/>
      <c r="F26" s="109"/>
      <c r="H26" s="102"/>
      <c r="I26" s="102"/>
      <c r="J26" s="102"/>
      <c r="K26" s="102"/>
    </row>
    <row r="27" spans="1:11" ht="15.75" thickBot="1" x14ac:dyDescent="0.3">
      <c r="A27" s="103" t="s">
        <v>30</v>
      </c>
      <c r="B27" s="104">
        <f>SUM(B23:B25)</f>
        <v>0</v>
      </c>
      <c r="C27" s="104">
        <f>SUM(C23:C25)</f>
        <v>0</v>
      </c>
      <c r="D27" s="104">
        <f>SUM(D23:D25)</f>
        <v>0</v>
      </c>
      <c r="E27" s="104">
        <f>SUM(E23:E25)</f>
        <v>0</v>
      </c>
      <c r="F27" s="104">
        <f>SUM(F23:F25)</f>
        <v>0</v>
      </c>
      <c r="H27" s="105">
        <f t="shared" ref="H27" si="17">IFERROR(C27/B27-1,0)</f>
        <v>0</v>
      </c>
      <c r="I27" s="106">
        <f t="shared" ref="I27" si="18">IFERROR(D27/C27-1,0)</f>
        <v>0</v>
      </c>
      <c r="J27" s="106">
        <f t="shared" ref="J27" si="19">IFERROR(E27/D27-1,0)</f>
        <v>0</v>
      </c>
      <c r="K27" s="107">
        <f t="shared" ref="K27" si="20">IFERROR(F27/E27-1,0)</f>
        <v>0</v>
      </c>
    </row>
    <row r="28" spans="1:11" ht="15.75" thickBot="1" x14ac:dyDescent="0.3">
      <c r="B28" s="109"/>
      <c r="C28" s="109"/>
      <c r="D28" s="109"/>
      <c r="E28" s="109"/>
      <c r="F28" s="109"/>
      <c r="H28" s="102"/>
      <c r="I28" s="102"/>
      <c r="J28" s="102"/>
      <c r="K28" s="102"/>
    </row>
    <row r="29" spans="1:11" ht="15.75" thickBot="1" x14ac:dyDescent="0.3">
      <c r="A29" s="103" t="s">
        <v>31</v>
      </c>
      <c r="B29" s="104">
        <f>B18-B27</f>
        <v>0</v>
      </c>
      <c r="C29" s="104">
        <f>C18-C27</f>
        <v>0</v>
      </c>
      <c r="D29" s="104">
        <f>D18-D27</f>
        <v>0</v>
      </c>
      <c r="E29" s="104">
        <f>E18-E27</f>
        <v>0</v>
      </c>
      <c r="F29" s="104">
        <f>F18-F27</f>
        <v>0</v>
      </c>
      <c r="H29" s="105">
        <f t="shared" ref="H29" si="21">IFERROR(C29/B29-1,0)</f>
        <v>0</v>
      </c>
      <c r="I29" s="106">
        <f t="shared" ref="I29" si="22">IFERROR(D29/C29-1,0)</f>
        <v>0</v>
      </c>
      <c r="J29" s="106">
        <f t="shared" ref="J29" si="23">IFERROR(E29/D29-1,0)</f>
        <v>0</v>
      </c>
      <c r="K29" s="107">
        <f t="shared" ref="K29" si="24">IFERROR(F29/E29-1,0)</f>
        <v>0</v>
      </c>
    </row>
    <row r="30" spans="1:11" ht="15.75" thickBot="1" x14ac:dyDescent="0.3">
      <c r="H30" s="102"/>
      <c r="I30" s="102"/>
      <c r="J30" s="102"/>
      <c r="K30" s="102"/>
    </row>
    <row r="31" spans="1:11" ht="15.75" thickBot="1" x14ac:dyDescent="0.3">
      <c r="A31" s="103" t="s">
        <v>43</v>
      </c>
      <c r="B31" s="76"/>
      <c r="C31" s="76"/>
      <c r="D31" s="76"/>
      <c r="E31" s="76"/>
      <c r="F31" s="76"/>
      <c r="H31" s="105">
        <f t="shared" ref="H31" si="25">IFERROR(C31/B31-1,0)</f>
        <v>0</v>
      </c>
      <c r="I31" s="106">
        <f t="shared" ref="I31" si="26">IFERROR(D31/C31-1,0)</f>
        <v>0</v>
      </c>
      <c r="J31" s="106">
        <f t="shared" ref="J31" si="27">IFERROR(E31/D31-1,0)</f>
        <v>0</v>
      </c>
      <c r="K31" s="107">
        <f t="shared" ref="K31" si="28">IFERROR(F31/E31-1,0)</f>
        <v>0</v>
      </c>
    </row>
    <row r="32" spans="1:11" ht="15.75" thickBot="1" x14ac:dyDescent="0.3"/>
    <row r="33" spans="1:11" ht="15.75" thickBot="1" x14ac:dyDescent="0.3">
      <c r="A33" s="103" t="s">
        <v>67</v>
      </c>
      <c r="B33" s="76"/>
      <c r="C33" s="76"/>
      <c r="D33" s="76"/>
      <c r="E33" s="76"/>
      <c r="F33" s="76"/>
      <c r="H33" s="105">
        <f t="shared" ref="H33" si="29">IFERROR(C33/B33-1,0)</f>
        <v>0</v>
      </c>
      <c r="I33" s="106">
        <f t="shared" ref="I33" si="30">IFERROR(D33/C33-1,0)</f>
        <v>0</v>
      </c>
      <c r="J33" s="106">
        <f t="shared" ref="J33" si="31">IFERROR(E33/D33-1,0)</f>
        <v>0</v>
      </c>
      <c r="K33" s="107">
        <f t="shared" ref="K33" si="32">IFERROR(F33/E33-1,0)</f>
        <v>0</v>
      </c>
    </row>
  </sheetData>
  <sheetProtection selectLockedCells="1"/>
  <mergeCells count="6">
    <mergeCell ref="B9:F9"/>
    <mergeCell ref="B21:F21"/>
    <mergeCell ref="H9:K9"/>
    <mergeCell ref="H21:K21"/>
    <mergeCell ref="B6:D6"/>
    <mergeCell ref="B7:D7"/>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K34"/>
  <sheetViews>
    <sheetView showGridLines="0" workbookViewId="0">
      <selection activeCell="D25" sqref="D25"/>
    </sheetView>
  </sheetViews>
  <sheetFormatPr defaultRowHeight="15" outlineLevelRow="1" x14ac:dyDescent="0.25"/>
  <cols>
    <col min="1" max="1" width="19.7109375" bestFit="1" customWidth="1"/>
    <col min="2" max="2" width="13.140625" customWidth="1"/>
    <col min="3" max="3" width="13.42578125" bestFit="1" customWidth="1"/>
    <col min="4" max="10" width="11.28515625" bestFit="1" customWidth="1"/>
    <col min="11" max="11" width="10.5703125" customWidth="1"/>
  </cols>
  <sheetData>
    <row r="2" spans="1:11" x14ac:dyDescent="0.25">
      <c r="A2" s="28" t="s">
        <v>39</v>
      </c>
    </row>
    <row r="4" spans="1:11" x14ac:dyDescent="0.25">
      <c r="A4" s="1" t="s">
        <v>113</v>
      </c>
      <c r="B4" s="132">
        <f>Assumptions!B7</f>
        <v>0</v>
      </c>
      <c r="C4" s="132"/>
      <c r="D4" s="132"/>
    </row>
    <row r="5" spans="1:11" x14ac:dyDescent="0.25">
      <c r="A5" s="1" t="s">
        <v>112</v>
      </c>
      <c r="B5" s="133" t="str">
        <f>Assumptions!B4</f>
        <v>00/00/0000</v>
      </c>
      <c r="C5" s="132"/>
      <c r="D5" s="132"/>
    </row>
    <row r="6" spans="1:11" ht="15.75" thickBot="1" x14ac:dyDescent="0.3">
      <c r="B6" s="39">
        <v>1</v>
      </c>
      <c r="C6" s="39">
        <v>2</v>
      </c>
      <c r="D6" s="39">
        <v>3</v>
      </c>
      <c r="E6" s="39">
        <v>4</v>
      </c>
      <c r="F6" s="39">
        <v>5</v>
      </c>
      <c r="G6" s="39">
        <v>6</v>
      </c>
      <c r="H6" s="39">
        <v>7</v>
      </c>
      <c r="I6" s="39">
        <v>8</v>
      </c>
      <c r="J6" s="39">
        <v>9</v>
      </c>
      <c r="K6" s="39">
        <v>10</v>
      </c>
    </row>
    <row r="7" spans="1:11" x14ac:dyDescent="0.25">
      <c r="A7" s="10" t="s">
        <v>18</v>
      </c>
      <c r="B7" s="130" t="s">
        <v>19</v>
      </c>
      <c r="C7" s="130"/>
      <c r="D7" s="130"/>
      <c r="E7" s="130"/>
      <c r="F7" s="130"/>
      <c r="G7" s="130"/>
      <c r="H7" s="130"/>
      <c r="I7" s="130"/>
      <c r="J7" s="130"/>
      <c r="K7" s="131"/>
    </row>
    <row r="8" spans="1:11" x14ac:dyDescent="0.25">
      <c r="A8" s="11" t="s">
        <v>38</v>
      </c>
      <c r="B8" s="6" t="str">
        <f>CONCATENATE("FY",Assumptions!$B$5)</f>
        <v>FY24</v>
      </c>
      <c r="C8" s="6" t="str">
        <f>CONCATENATE("FY",Assumptions!$B$5+1)</f>
        <v>FY25</v>
      </c>
      <c r="D8" s="6" t="str">
        <f>CONCATENATE("FY",Assumptions!$B$5+2)</f>
        <v>FY26</v>
      </c>
      <c r="E8" s="6" t="str">
        <f>CONCATENATE("FY",Assumptions!$B$5+3)</f>
        <v>FY27</v>
      </c>
      <c r="F8" s="6" t="str">
        <f>CONCATENATE("FY",Assumptions!$B$5+4)</f>
        <v>FY28</v>
      </c>
      <c r="G8" s="6" t="str">
        <f>CONCATENATE("FY",Assumptions!$B$5+5)</f>
        <v>FY29</v>
      </c>
      <c r="H8" s="6" t="str">
        <f>CONCATENATE("FY",Assumptions!$B$5+6)</f>
        <v>FY30</v>
      </c>
      <c r="I8" s="6" t="str">
        <f>CONCATENATE("FY",Assumptions!$B$5+7)</f>
        <v>FY31</v>
      </c>
      <c r="J8" s="6" t="str">
        <f>CONCATENATE("FY",Assumptions!$B$5+8)</f>
        <v>FY32</v>
      </c>
      <c r="K8" s="12" t="str">
        <f>CONCATENATE("FY",Assumptions!$B$5+9)</f>
        <v>FY33</v>
      </c>
    </row>
    <row r="9" spans="1:11" x14ac:dyDescent="0.25">
      <c r="A9" s="13" t="s">
        <v>20</v>
      </c>
      <c r="B9" s="8">
        <f>(IF(Assumptions!$B$25='Pro Forma'!B$6,IF(Assumptions!$B$24='Pro Forma'!$A9,Assumptions!$B$26,0),0))+(IF(Assumptions!$B$30='Pro Forma'!B$6,IF(Assumptions!$B$29='Pro Forma'!$A9,Assumptions!$B$31,0),0))</f>
        <v>0</v>
      </c>
      <c r="C9" s="5">
        <f>IF(Assumptions!$B$24='Pro Forma'!$A9,IF(Assumptions!$B$25='Pro Forma'!C$6,Assumptions!$B$26,'Pro Forma'!B9*(1+Assumptions!$B$27)),IF(Assumptions!$B$29='Pro Forma'!$A9,IF(Assumptions!$B$30='Pro Forma'!C$6,Assumptions!$B$31,'Pro Forma'!B9*(1+Assumptions!$B$32)),0))</f>
        <v>0</v>
      </c>
      <c r="D9" s="8">
        <f>IF(Assumptions!$B$24='Pro Forma'!$A9,IF(Assumptions!$B$25='Pro Forma'!D$6,Assumptions!$B$26,'Pro Forma'!C9*(1+Assumptions!$B$27)),IF(Assumptions!$B$29='Pro Forma'!$A9,IF(Assumptions!$B$30='Pro Forma'!D$6,Assumptions!$B$31,'Pro Forma'!C9*(1+Assumptions!$B$32)),0))</f>
        <v>0</v>
      </c>
      <c r="E9" s="5">
        <f>IF(Assumptions!$B$24='Pro Forma'!$A9,IF(Assumptions!$B$25='Pro Forma'!E$6,Assumptions!$B$26,'Pro Forma'!D9*(1+Assumptions!$B$27)),IF(Assumptions!$B$29='Pro Forma'!$A9,IF(Assumptions!$B$30='Pro Forma'!E$6,Assumptions!$B$31,'Pro Forma'!D9*(1+Assumptions!$B$32)),0))</f>
        <v>0</v>
      </c>
      <c r="F9" s="8">
        <f>IF(Assumptions!$B$24='Pro Forma'!$A9,IF(Assumptions!$B$25='Pro Forma'!F$6,Assumptions!$B$26,'Pro Forma'!E9*(1+Assumptions!$B$27)),IF(Assumptions!$B$29='Pro Forma'!$A9,IF(Assumptions!$B$30='Pro Forma'!F$6,Assumptions!$B$31,'Pro Forma'!E9*(1+Assumptions!$B$32)),0))</f>
        <v>0</v>
      </c>
      <c r="G9" s="5">
        <f>IF(Assumptions!$B$24='Pro Forma'!$A9,IF(Assumptions!$B$25='Pro Forma'!G$6,Assumptions!$B$26,'Pro Forma'!F9*(1+Assumptions!$B$27)),IF(Assumptions!$B$29='Pro Forma'!$A9,IF(Assumptions!$B$30='Pro Forma'!G$6,Assumptions!$B$31,'Pro Forma'!F9*(1+Assumptions!$B$32)),0))</f>
        <v>0</v>
      </c>
      <c r="H9" s="8">
        <f>IF(Assumptions!$B$24='Pro Forma'!$A9,IF(Assumptions!$B$25='Pro Forma'!H$6,Assumptions!$B$26,'Pro Forma'!G9*(1+Assumptions!$B$27)),IF(Assumptions!$B$29='Pro Forma'!$A9,IF(Assumptions!$B$30='Pro Forma'!H$6,Assumptions!$B$31,'Pro Forma'!G9*(1+Assumptions!$B$32)),0))</f>
        <v>0</v>
      </c>
      <c r="I9" s="5">
        <f>IF(Assumptions!$B$24='Pro Forma'!$A9,IF(Assumptions!$B$25='Pro Forma'!I$6,Assumptions!$B$26,'Pro Forma'!H9*(1+Assumptions!$B$27)),IF(Assumptions!$B$29='Pro Forma'!$A9,IF(Assumptions!$B$30='Pro Forma'!I$6,Assumptions!$B$31,'Pro Forma'!H9*(1+Assumptions!$B$32)),0))</f>
        <v>0</v>
      </c>
      <c r="J9" s="8">
        <f>IF(Assumptions!$B$24='Pro Forma'!$A9,IF(Assumptions!$B$25='Pro Forma'!J$6,Assumptions!$B$26,'Pro Forma'!I9*(1+Assumptions!$B$27)),IF(Assumptions!$B$29='Pro Forma'!$A9,IF(Assumptions!$B$30='Pro Forma'!J$6,Assumptions!$B$31,'Pro Forma'!I9*(1+Assumptions!$B$32)),0))</f>
        <v>0</v>
      </c>
      <c r="K9" s="14">
        <f>IF(Assumptions!$B$24='Pro Forma'!$A9,IF(Assumptions!$B$25='Pro Forma'!K$6,Assumptions!$B$26,'Pro Forma'!J9*(1+Assumptions!$B$27)),IF(Assumptions!$B$29='Pro Forma'!$A9,IF(Assumptions!$B$30='Pro Forma'!K$6,Assumptions!$B$31,'Pro Forma'!J9*(1+Assumptions!$B$32)),0))</f>
        <v>0</v>
      </c>
    </row>
    <row r="10" spans="1:11" x14ac:dyDescent="0.25">
      <c r="A10" s="15" t="s">
        <v>21</v>
      </c>
      <c r="B10" s="9">
        <f>(IF(Assumptions!$B$25='Pro Forma'!B$6,IF(Assumptions!$B$24='Pro Forma'!$A10,Assumptions!$B$26,0),0))+(IF(Assumptions!$B$30='Pro Forma'!B$6,IF(Assumptions!$B$29='Pro Forma'!$A10,Assumptions!$B$31,0),0))</f>
        <v>0</v>
      </c>
      <c r="C10" s="3">
        <f>IF(Assumptions!$B$24='Pro Forma'!$A10,IF(Assumptions!$B$25='Pro Forma'!C$6,Assumptions!$B$26,'Pro Forma'!B10*(1+Assumptions!$B$27)),IF(Assumptions!$B$29='Pro Forma'!$A10,IF(Assumptions!$B$30='Pro Forma'!C$6,Assumptions!$B$31,'Pro Forma'!B10*(1+Assumptions!$B$32)),0))</f>
        <v>0</v>
      </c>
      <c r="D10" s="9">
        <f>IF(Assumptions!$B$24='Pro Forma'!$A10,IF(Assumptions!$B$25='Pro Forma'!D$6,Assumptions!$B$26,'Pro Forma'!C10*(1+Assumptions!$B$27)),IF(Assumptions!$B$29='Pro Forma'!$A10,IF(Assumptions!$B$30='Pro Forma'!D$6,Assumptions!$B$31,'Pro Forma'!C10*(1+Assumptions!$B$32)),0))</f>
        <v>0</v>
      </c>
      <c r="E10" s="3">
        <f>IF(Assumptions!$B$24='Pro Forma'!$A10,IF(Assumptions!$B$25='Pro Forma'!E$6,Assumptions!$B$26,'Pro Forma'!D10*(1+Assumptions!$B$27)),IF(Assumptions!$B$29='Pro Forma'!$A10,IF(Assumptions!$B$30='Pro Forma'!E$6,Assumptions!$B$31,'Pro Forma'!D10*(1+Assumptions!$B$32)),0))</f>
        <v>0</v>
      </c>
      <c r="F10" s="9">
        <f>IF(Assumptions!$B$24='Pro Forma'!$A10,IF(Assumptions!$B$25='Pro Forma'!F$6,Assumptions!$B$26,'Pro Forma'!E10*(1+Assumptions!$B$27)),IF(Assumptions!$B$29='Pro Forma'!$A10,IF(Assumptions!$B$30='Pro Forma'!F$6,Assumptions!$B$31,'Pro Forma'!E10*(1+Assumptions!$B$32)),0))</f>
        <v>0</v>
      </c>
      <c r="G10" s="3">
        <f>IF(Assumptions!$B$24='Pro Forma'!$A10,IF(Assumptions!$B$25='Pro Forma'!G$6,Assumptions!$B$26,'Pro Forma'!F10*(1+Assumptions!$B$27)),IF(Assumptions!$B$29='Pro Forma'!$A10,IF(Assumptions!$B$30='Pro Forma'!G$6,Assumptions!$B$31,'Pro Forma'!F10*(1+Assumptions!$B$32)),0))</f>
        <v>0</v>
      </c>
      <c r="H10" s="9">
        <f>IF(Assumptions!$B$24='Pro Forma'!$A10,IF(Assumptions!$B$25='Pro Forma'!H$6,Assumptions!$B$26,'Pro Forma'!G10*(1+Assumptions!$B$27)),IF(Assumptions!$B$29='Pro Forma'!$A10,IF(Assumptions!$B$30='Pro Forma'!H$6,Assumptions!$B$31,'Pro Forma'!G10*(1+Assumptions!$B$32)),0))</f>
        <v>0</v>
      </c>
      <c r="I10" s="3">
        <f>IF(Assumptions!$B$24='Pro Forma'!$A10,IF(Assumptions!$B$25='Pro Forma'!I$6,Assumptions!$B$26,'Pro Forma'!H10*(1+Assumptions!$B$27)),IF(Assumptions!$B$29='Pro Forma'!$A10,IF(Assumptions!$B$30='Pro Forma'!I$6,Assumptions!$B$31,'Pro Forma'!H10*(1+Assumptions!$B$32)),0))</f>
        <v>0</v>
      </c>
      <c r="J10" s="9">
        <f>IF(Assumptions!$B$24='Pro Forma'!$A10,IF(Assumptions!$B$25='Pro Forma'!J$6,Assumptions!$B$26,'Pro Forma'!I10*(1+Assumptions!$B$27)),IF(Assumptions!$B$29='Pro Forma'!$A10,IF(Assumptions!$B$30='Pro Forma'!J$6,Assumptions!$B$31,'Pro Forma'!I10*(1+Assumptions!$B$32)),0))</f>
        <v>0</v>
      </c>
      <c r="K10" s="16">
        <f>IF(Assumptions!$B$24='Pro Forma'!$A10,IF(Assumptions!$B$25='Pro Forma'!K$6,Assumptions!$B$26,'Pro Forma'!J10*(1+Assumptions!$B$27)),IF(Assumptions!$B$29='Pro Forma'!$A10,IF(Assumptions!$B$30='Pro Forma'!K$6,Assumptions!$B$31,'Pro Forma'!J10*(1+Assumptions!$B$32)),0))</f>
        <v>0</v>
      </c>
    </row>
    <row r="11" spans="1:11" x14ac:dyDescent="0.25">
      <c r="A11" s="15" t="s">
        <v>66</v>
      </c>
      <c r="B11" s="9">
        <f>(IF(Assumptions!$B$25='Pro Forma'!B$6,IF(Assumptions!$B$24='Pro Forma'!$A11,Assumptions!$B$26,0),0))+(IF(Assumptions!$B$30='Pro Forma'!B$6,IF(Assumptions!$B$29='Pro Forma'!$A11,Assumptions!$B$31,0),0))</f>
        <v>0</v>
      </c>
      <c r="C11" s="3">
        <f>IF(Assumptions!$B$24='Pro Forma'!$A11,IF(Assumptions!$B$25='Pro Forma'!C$6,Assumptions!$B$26,'Pro Forma'!B11*(1+Assumptions!$B$27)),IF(Assumptions!$B$29='Pro Forma'!$A11,IF(Assumptions!$B$30='Pro Forma'!C$6,Assumptions!$B$31,'Pro Forma'!B11*(1+Assumptions!$B$32)),0))</f>
        <v>0</v>
      </c>
      <c r="D11" s="9">
        <f>IF(Assumptions!$B$24='Pro Forma'!$A11,IF(Assumptions!$B$25='Pro Forma'!D$6,Assumptions!$B$26,'Pro Forma'!C11*(1+Assumptions!$B$27)),IF(Assumptions!$B$29='Pro Forma'!$A11,IF(Assumptions!$B$30='Pro Forma'!D$6,Assumptions!$B$31,'Pro Forma'!C11*(1+Assumptions!$B$32)),0))</f>
        <v>0</v>
      </c>
      <c r="E11" s="3">
        <f>IF(Assumptions!$B$24='Pro Forma'!$A11,IF(Assumptions!$B$25='Pro Forma'!E$6,Assumptions!$B$26,'Pro Forma'!D11*(1+Assumptions!$B$27)),IF(Assumptions!$B$29='Pro Forma'!$A11,IF(Assumptions!$B$30='Pro Forma'!E$6,Assumptions!$B$31,'Pro Forma'!D11*(1+Assumptions!$B$32)),0))</f>
        <v>0</v>
      </c>
      <c r="F11" s="9">
        <f>IF(Assumptions!$B$24='Pro Forma'!$A11,IF(Assumptions!$B$25='Pro Forma'!F$6,Assumptions!$B$26,'Pro Forma'!E11*(1+Assumptions!$B$27)),IF(Assumptions!$B$29='Pro Forma'!$A11,IF(Assumptions!$B$30='Pro Forma'!F$6,Assumptions!$B$31,'Pro Forma'!E11*(1+Assumptions!$B$32)),0))</f>
        <v>0</v>
      </c>
      <c r="G11" s="3">
        <f>IF(Assumptions!$B$24='Pro Forma'!$A11,IF(Assumptions!$B$25='Pro Forma'!G$6,Assumptions!$B$26,'Pro Forma'!F11*(1+Assumptions!$B$27)),IF(Assumptions!$B$29='Pro Forma'!$A11,IF(Assumptions!$B$30='Pro Forma'!G$6,Assumptions!$B$31,'Pro Forma'!F11*(1+Assumptions!$B$32)),0))</f>
        <v>0</v>
      </c>
      <c r="H11" s="9">
        <f>IF(Assumptions!$B$24='Pro Forma'!$A11,IF(Assumptions!$B$25='Pro Forma'!H$6,Assumptions!$B$26,'Pro Forma'!G11*(1+Assumptions!$B$27)),IF(Assumptions!$B$29='Pro Forma'!$A11,IF(Assumptions!$B$30='Pro Forma'!H$6,Assumptions!$B$31,'Pro Forma'!G11*(1+Assumptions!$B$32)),0))</f>
        <v>0</v>
      </c>
      <c r="I11" s="3">
        <f>IF(Assumptions!$B$24='Pro Forma'!$A11,IF(Assumptions!$B$25='Pro Forma'!I$6,Assumptions!$B$26,'Pro Forma'!H11*(1+Assumptions!$B$27)),IF(Assumptions!$B$29='Pro Forma'!$A11,IF(Assumptions!$B$30='Pro Forma'!I$6,Assumptions!$B$31,'Pro Forma'!H11*(1+Assumptions!$B$32)),0))</f>
        <v>0</v>
      </c>
      <c r="J11" s="9">
        <f>IF(Assumptions!$B$24='Pro Forma'!$A11,IF(Assumptions!$B$25='Pro Forma'!J$6,Assumptions!$B$26,'Pro Forma'!I11*(1+Assumptions!$B$27)),IF(Assumptions!$B$29='Pro Forma'!$A11,IF(Assumptions!$B$30='Pro Forma'!J$6,Assumptions!$B$31,'Pro Forma'!I11*(1+Assumptions!$B$32)),0))</f>
        <v>0</v>
      </c>
      <c r="K11" s="16">
        <f>IF(Assumptions!$B$24='Pro Forma'!$A11,IF(Assumptions!$B$25='Pro Forma'!K$6,Assumptions!$B$26,'Pro Forma'!J11*(1+Assumptions!$B$27)),IF(Assumptions!$B$29='Pro Forma'!$A11,IF(Assumptions!$B$30='Pro Forma'!K$6,Assumptions!$B$31,'Pro Forma'!J11*(1+Assumptions!$B$32)),0))</f>
        <v>0</v>
      </c>
    </row>
    <row r="12" spans="1:11" x14ac:dyDescent="0.25">
      <c r="A12" s="15" t="s">
        <v>24</v>
      </c>
      <c r="B12" s="9">
        <f>(IF(Assumptions!$B$25='Pro Forma'!B$6,IF(Assumptions!$B$24='Pro Forma'!$A12,Assumptions!$B$26,0),0))+(IF(Assumptions!$B$30='Pro Forma'!B$6,IF(Assumptions!$B$29='Pro Forma'!$A12,Assumptions!$B$31,0),0))</f>
        <v>0</v>
      </c>
      <c r="C12" s="3">
        <f>IF(Assumptions!$B$24='Pro Forma'!$A12,IF(Assumptions!$B$25='Pro Forma'!C$6,Assumptions!$B$26,'Pro Forma'!B12*(1+Assumptions!$B$27)),IF(Assumptions!$B$29='Pro Forma'!$A12,IF(Assumptions!$B$30='Pro Forma'!C$6,Assumptions!$B$31,'Pro Forma'!B12*(1+Assumptions!$B$32)),0))</f>
        <v>0</v>
      </c>
      <c r="D12" s="9">
        <f>IF(Assumptions!$B$24='Pro Forma'!$A12,IF(Assumptions!$B$25='Pro Forma'!D$6,Assumptions!$B$26,'Pro Forma'!C12*(1+Assumptions!$B$27)),IF(Assumptions!$B$29='Pro Forma'!$A12,IF(Assumptions!$B$30='Pro Forma'!D$6,Assumptions!$B$31,'Pro Forma'!C12*(1+Assumptions!$B$32)),0))</f>
        <v>0</v>
      </c>
      <c r="E12" s="3">
        <f>IF(Assumptions!$B$24='Pro Forma'!$A12,IF(Assumptions!$B$25='Pro Forma'!E$6,Assumptions!$B$26,'Pro Forma'!D12*(1+Assumptions!$B$27)),IF(Assumptions!$B$29='Pro Forma'!$A12,IF(Assumptions!$B$30='Pro Forma'!E$6,Assumptions!$B$31,'Pro Forma'!D12*(1+Assumptions!$B$32)),0))</f>
        <v>0</v>
      </c>
      <c r="F12" s="9">
        <f>IF(Assumptions!$B$24='Pro Forma'!$A12,IF(Assumptions!$B$25='Pro Forma'!F$6,Assumptions!$B$26,'Pro Forma'!E12*(1+Assumptions!$B$27)),IF(Assumptions!$B$29='Pro Forma'!$A12,IF(Assumptions!$B$30='Pro Forma'!F$6,Assumptions!$B$31,'Pro Forma'!E12*(1+Assumptions!$B$32)),0))</f>
        <v>0</v>
      </c>
      <c r="G12" s="3">
        <f>IF(Assumptions!$B$24='Pro Forma'!$A12,IF(Assumptions!$B$25='Pro Forma'!G$6,Assumptions!$B$26,'Pro Forma'!F12*(1+Assumptions!$B$27)),IF(Assumptions!$B$29='Pro Forma'!$A12,IF(Assumptions!$B$30='Pro Forma'!G$6,Assumptions!$B$31,'Pro Forma'!F12*(1+Assumptions!$B$32)),0))</f>
        <v>0</v>
      </c>
      <c r="H12" s="9">
        <f>IF(Assumptions!$B$24='Pro Forma'!$A12,IF(Assumptions!$B$25='Pro Forma'!H$6,Assumptions!$B$26,'Pro Forma'!G12*(1+Assumptions!$B$27)),IF(Assumptions!$B$29='Pro Forma'!$A12,IF(Assumptions!$B$30='Pro Forma'!H$6,Assumptions!$B$31,'Pro Forma'!G12*(1+Assumptions!$B$32)),0))</f>
        <v>0</v>
      </c>
      <c r="I12" s="3">
        <f>IF(Assumptions!$B$24='Pro Forma'!$A12,IF(Assumptions!$B$25='Pro Forma'!I$6,Assumptions!$B$26,'Pro Forma'!H12*(1+Assumptions!$B$27)),IF(Assumptions!$B$29='Pro Forma'!$A12,IF(Assumptions!$B$30='Pro Forma'!I$6,Assumptions!$B$31,'Pro Forma'!H12*(1+Assumptions!$B$32)),0))</f>
        <v>0</v>
      </c>
      <c r="J12" s="9">
        <f>IF(Assumptions!$B$24='Pro Forma'!$A12,IF(Assumptions!$B$25='Pro Forma'!J$6,Assumptions!$B$26,'Pro Forma'!I12*(1+Assumptions!$B$27)),IF(Assumptions!$B$29='Pro Forma'!$A12,IF(Assumptions!$B$30='Pro Forma'!J$6,Assumptions!$B$31,'Pro Forma'!I12*(1+Assumptions!$B$32)),0))</f>
        <v>0</v>
      </c>
      <c r="K12" s="16">
        <f>IF(Assumptions!$B$24='Pro Forma'!$A12,IF(Assumptions!$B$25='Pro Forma'!K$6,Assumptions!$B$26,'Pro Forma'!J12*(1+Assumptions!$B$27)),IF(Assumptions!$B$29='Pro Forma'!$A12,IF(Assumptions!$B$30='Pro Forma'!K$6,Assumptions!$B$31,'Pro Forma'!J12*(1+Assumptions!$B$32)),0))</f>
        <v>0</v>
      </c>
    </row>
    <row r="13" spans="1:11" ht="15.75" thickBot="1" x14ac:dyDescent="0.3">
      <c r="A13" s="17" t="s">
        <v>23</v>
      </c>
      <c r="B13" s="18">
        <f>(IF(Assumptions!$B$25='Pro Forma'!B$6,IF(Assumptions!$B$24='Pro Forma'!$A13,Assumptions!$B$26,0),0))+(IF(Assumptions!$B$30='Pro Forma'!B$6,IF(Assumptions!$B$29='Pro Forma'!$A13,Assumptions!$B$31,0),0))</f>
        <v>0</v>
      </c>
      <c r="C13" s="19">
        <f>IF(Assumptions!$B$24='Pro Forma'!$A13,IF(Assumptions!$B$25='Pro Forma'!C$6,Assumptions!$B$26,'Pro Forma'!B13*(1+Assumptions!$B$27)),IF(Assumptions!$B$29='Pro Forma'!$A13,IF(Assumptions!$B$30='Pro Forma'!C$6,Assumptions!$B$31,'Pro Forma'!B13*(1+Assumptions!$B$32)),0))</f>
        <v>0</v>
      </c>
      <c r="D13" s="18">
        <f>IF(Assumptions!$B$24='Pro Forma'!$A13,IF(Assumptions!$B$25='Pro Forma'!D$6,Assumptions!$B$26,'Pro Forma'!C13*(1+Assumptions!$B$27)),IF(Assumptions!$B$29='Pro Forma'!$A13,IF(Assumptions!$B$30='Pro Forma'!D$6,Assumptions!$B$31,'Pro Forma'!C13*(1+Assumptions!$B$32)),0))</f>
        <v>0</v>
      </c>
      <c r="E13" s="19">
        <f>IF(Assumptions!$B$24='Pro Forma'!$A13,IF(Assumptions!$B$25='Pro Forma'!E$6,Assumptions!$B$26,'Pro Forma'!D13*(1+Assumptions!$B$27)),IF(Assumptions!$B$29='Pro Forma'!$A13,IF(Assumptions!$B$30='Pro Forma'!E$6,Assumptions!$B$31,'Pro Forma'!D13*(1+Assumptions!$B$32)),0))</f>
        <v>0</v>
      </c>
      <c r="F13" s="18">
        <f>IF(Assumptions!$B$24='Pro Forma'!$A13,IF(Assumptions!$B$25='Pro Forma'!F$6,Assumptions!$B$26,'Pro Forma'!E13*(1+Assumptions!$B$27)),IF(Assumptions!$B$29='Pro Forma'!$A13,IF(Assumptions!$B$30='Pro Forma'!F$6,Assumptions!$B$31,'Pro Forma'!E13*(1+Assumptions!$B$32)),0))</f>
        <v>0</v>
      </c>
      <c r="G13" s="19">
        <f>IF(Assumptions!$B$24='Pro Forma'!$A13,IF(Assumptions!$B$25='Pro Forma'!G$6,Assumptions!$B$26,'Pro Forma'!F13*(1+Assumptions!$B$27)),IF(Assumptions!$B$29='Pro Forma'!$A13,IF(Assumptions!$B$30='Pro Forma'!G$6,Assumptions!$B$31,'Pro Forma'!F13*(1+Assumptions!$B$32)),0))</f>
        <v>0</v>
      </c>
      <c r="H13" s="18">
        <f>IF(Assumptions!$B$24='Pro Forma'!$A13,IF(Assumptions!$B$25='Pro Forma'!H$6,Assumptions!$B$26,'Pro Forma'!G13*(1+Assumptions!$B$27)),IF(Assumptions!$B$29='Pro Forma'!$A13,IF(Assumptions!$B$30='Pro Forma'!H$6,Assumptions!$B$31,'Pro Forma'!G13*(1+Assumptions!$B$32)),0))</f>
        <v>0</v>
      </c>
      <c r="I13" s="19">
        <f>IF(Assumptions!$B$24='Pro Forma'!$A13,IF(Assumptions!$B$25='Pro Forma'!I$6,Assumptions!$B$26,'Pro Forma'!H13*(1+Assumptions!$B$27)),IF(Assumptions!$B$29='Pro Forma'!$A13,IF(Assumptions!$B$30='Pro Forma'!I$6,Assumptions!$B$31,'Pro Forma'!H13*(1+Assumptions!$B$32)),0))</f>
        <v>0</v>
      </c>
      <c r="J13" s="18">
        <f>IF(Assumptions!$B$24='Pro Forma'!$A13,IF(Assumptions!$B$25='Pro Forma'!J$6,Assumptions!$B$26,'Pro Forma'!I13*(1+Assumptions!$B$27)),IF(Assumptions!$B$29='Pro Forma'!$A13,IF(Assumptions!$B$30='Pro Forma'!J$6,Assumptions!$B$31,'Pro Forma'!I13*(1+Assumptions!$B$32)),0))</f>
        <v>0</v>
      </c>
      <c r="K13" s="20">
        <f>IF(Assumptions!$B$24='Pro Forma'!$A13,IF(Assumptions!$B$25='Pro Forma'!K$6,Assumptions!$B$26,'Pro Forma'!J13*(1+Assumptions!$B$27)),IF(Assumptions!$B$29='Pro Forma'!$A13,IF(Assumptions!$B$30='Pro Forma'!K$6,Assumptions!$B$31,'Pro Forma'!J13*(1+Assumptions!$B$32)),0))</f>
        <v>0</v>
      </c>
    </row>
    <row r="14" spans="1:11" ht="15.75" thickBot="1" x14ac:dyDescent="0.3">
      <c r="A14" s="7"/>
      <c r="B14" s="3"/>
      <c r="C14" s="3"/>
      <c r="D14" s="3"/>
      <c r="E14" s="3"/>
      <c r="F14" s="3"/>
      <c r="G14" s="3"/>
      <c r="H14" s="3"/>
      <c r="I14" s="3"/>
      <c r="J14" s="3"/>
      <c r="K14" s="3"/>
    </row>
    <row r="15" spans="1:11" ht="15.75" thickBot="1" x14ac:dyDescent="0.3">
      <c r="A15" s="21" t="s">
        <v>25</v>
      </c>
      <c r="B15" s="22">
        <f>SUM(B9:B13)</f>
        <v>0</v>
      </c>
      <c r="C15" s="22">
        <f t="shared" ref="C15:K15" si="0">SUM(C9:C13)</f>
        <v>0</v>
      </c>
      <c r="D15" s="22">
        <f t="shared" si="0"/>
        <v>0</v>
      </c>
      <c r="E15" s="22">
        <f t="shared" si="0"/>
        <v>0</v>
      </c>
      <c r="F15" s="22">
        <f t="shared" si="0"/>
        <v>0</v>
      </c>
      <c r="G15" s="22">
        <f t="shared" si="0"/>
        <v>0</v>
      </c>
      <c r="H15" s="22">
        <f t="shared" si="0"/>
        <v>0</v>
      </c>
      <c r="I15" s="22">
        <f t="shared" si="0"/>
        <v>0</v>
      </c>
      <c r="J15" s="22">
        <f t="shared" si="0"/>
        <v>0</v>
      </c>
      <c r="K15" s="23">
        <f t="shared" si="0"/>
        <v>0</v>
      </c>
    </row>
    <row r="17" spans="1:11" ht="15.75" thickBot="1" x14ac:dyDescent="0.3"/>
    <row r="18" spans="1:11" x14ac:dyDescent="0.25">
      <c r="A18" s="10" t="s">
        <v>26</v>
      </c>
      <c r="B18" s="130" t="s">
        <v>19</v>
      </c>
      <c r="C18" s="130"/>
      <c r="D18" s="130"/>
      <c r="E18" s="130"/>
      <c r="F18" s="130"/>
      <c r="G18" s="130"/>
      <c r="H18" s="130"/>
      <c r="I18" s="130"/>
      <c r="J18" s="130"/>
      <c r="K18" s="131"/>
    </row>
    <row r="19" spans="1:11" x14ac:dyDescent="0.25">
      <c r="A19" s="24" t="s">
        <v>38</v>
      </c>
      <c r="B19" s="4" t="str">
        <f t="shared" ref="B19:K19" si="1">B8</f>
        <v>FY24</v>
      </c>
      <c r="C19" s="4" t="str">
        <f t="shared" si="1"/>
        <v>FY25</v>
      </c>
      <c r="D19" s="4" t="str">
        <f t="shared" si="1"/>
        <v>FY26</v>
      </c>
      <c r="E19" s="4" t="str">
        <f t="shared" si="1"/>
        <v>FY27</v>
      </c>
      <c r="F19" s="4" t="str">
        <f t="shared" si="1"/>
        <v>FY28</v>
      </c>
      <c r="G19" s="4" t="str">
        <f t="shared" si="1"/>
        <v>FY29</v>
      </c>
      <c r="H19" s="4" t="str">
        <f t="shared" si="1"/>
        <v>FY30</v>
      </c>
      <c r="I19" s="4" t="str">
        <f t="shared" si="1"/>
        <v>FY31</v>
      </c>
      <c r="J19" s="4" t="str">
        <f t="shared" si="1"/>
        <v>FY32</v>
      </c>
      <c r="K19" s="25" t="str">
        <f t="shared" si="1"/>
        <v>FY33</v>
      </c>
    </row>
    <row r="20" spans="1:11" x14ac:dyDescent="0.25">
      <c r="A20" s="13" t="s">
        <v>27</v>
      </c>
      <c r="B20" s="8">
        <f>B32*Assumptions!B36</f>
        <v>0</v>
      </c>
      <c r="C20" s="5">
        <f>C32*(Assumptions!B36*(1+Assumptions!B37))</f>
        <v>0</v>
      </c>
      <c r="D20" s="8">
        <f>D32*(Assumptions!$B$36*(1+Assumptions!$B$37)^2)</f>
        <v>0</v>
      </c>
      <c r="E20" s="8">
        <f>E32*(Assumptions!$B$36*(1+Assumptions!$B$37)^3)</f>
        <v>0</v>
      </c>
      <c r="F20" s="8">
        <f>F32*(Assumptions!$B$36*(1+Assumptions!$B$37)^4)</f>
        <v>0</v>
      </c>
      <c r="G20" s="5">
        <f>F20*(1+Assumptions!$B$37)</f>
        <v>0</v>
      </c>
      <c r="H20" s="8">
        <f>G20*(1+Assumptions!$B$37)</f>
        <v>0</v>
      </c>
      <c r="I20" s="5">
        <f>H20*(1+Assumptions!$B$37)</f>
        <v>0</v>
      </c>
      <c r="J20" s="8">
        <f>I20*(1+Assumptions!$B$37)</f>
        <v>0</v>
      </c>
      <c r="K20" s="14">
        <f>J20*(1+Assumptions!$B$37)</f>
        <v>0</v>
      </c>
    </row>
    <row r="21" spans="1:11" x14ac:dyDescent="0.25">
      <c r="A21" s="15" t="s">
        <v>28</v>
      </c>
      <c r="B21" s="9">
        <f>B20*Assumptions!$B$45</f>
        <v>0</v>
      </c>
      <c r="C21" s="3">
        <f>C20*Assumptions!$B$45</f>
        <v>0</v>
      </c>
      <c r="D21" s="9">
        <f>D20*Assumptions!$B$45</f>
        <v>0</v>
      </c>
      <c r="E21" s="3">
        <f>E20*Assumptions!$B$45</f>
        <v>0</v>
      </c>
      <c r="F21" s="9">
        <f>F20*Assumptions!$B$45</f>
        <v>0</v>
      </c>
      <c r="G21" s="3">
        <f>G20*Assumptions!$B$45</f>
        <v>0</v>
      </c>
      <c r="H21" s="9">
        <f>H20*Assumptions!$B$45</f>
        <v>0</v>
      </c>
      <c r="I21" s="3">
        <f>I20*Assumptions!$B$45</f>
        <v>0</v>
      </c>
      <c r="J21" s="9">
        <f>J20*Assumptions!$B$45</f>
        <v>0</v>
      </c>
      <c r="K21" s="16">
        <f>K20*Assumptions!$B$45</f>
        <v>0</v>
      </c>
    </row>
    <row r="22" spans="1:11" hidden="1" outlineLevel="1" x14ac:dyDescent="0.25">
      <c r="A22" s="15" t="s">
        <v>73</v>
      </c>
      <c r="B22" s="9">
        <f>SUMIFS(Lists!C:C,Lists!A:A,Assumptions!B15,Lists!B:B,Assumptions!B16)*Assumptions!B18</f>
        <v>0</v>
      </c>
      <c r="C22" s="3">
        <f>B22*(1+Assumptions!$B$21)</f>
        <v>0</v>
      </c>
      <c r="D22" s="9">
        <f>C22*(1+Assumptions!$B$21)</f>
        <v>0</v>
      </c>
      <c r="E22" s="3">
        <f>D22*(1+Assumptions!$B$21)</f>
        <v>0</v>
      </c>
      <c r="F22" s="9">
        <f>E22*(1+Assumptions!$B$21)</f>
        <v>0</v>
      </c>
      <c r="G22" s="3">
        <f>F22*(1+Assumptions!$B$21)</f>
        <v>0</v>
      </c>
      <c r="H22" s="9">
        <f>G22*(1+Assumptions!$B$21)</f>
        <v>0</v>
      </c>
      <c r="I22" s="3">
        <f>H22*(1+Assumptions!$B$21)</f>
        <v>0</v>
      </c>
      <c r="J22" s="9">
        <f>I22*(1+Assumptions!$B$21)</f>
        <v>0</v>
      </c>
      <c r="K22" s="16">
        <f>J22*(1+Assumptions!$B$21)</f>
        <v>0</v>
      </c>
    </row>
    <row r="23" spans="1:11" hidden="1" outlineLevel="1" x14ac:dyDescent="0.25">
      <c r="A23" s="15" t="s">
        <v>74</v>
      </c>
      <c r="B23" s="9">
        <f>SUMIFS(Lists!D:D,Lists!A:A,Assumptions!B15,Lists!B:B,Assumptions!B16)*Assumptions!B18</f>
        <v>0</v>
      </c>
      <c r="C23" s="3">
        <f>B23*(1+Assumptions!$B$21)</f>
        <v>0</v>
      </c>
      <c r="D23" s="9">
        <f>C23*(1+Assumptions!$B$21)</f>
        <v>0</v>
      </c>
      <c r="E23" s="3">
        <f>D23*(1+Assumptions!$B$21)</f>
        <v>0</v>
      </c>
      <c r="F23" s="9">
        <f>E23*(1+Assumptions!$B$21)</f>
        <v>0</v>
      </c>
      <c r="G23" s="3">
        <f>F23*(1+Assumptions!$B$21)</f>
        <v>0</v>
      </c>
      <c r="H23" s="9">
        <f>G23*(1+Assumptions!$B$21)</f>
        <v>0</v>
      </c>
      <c r="I23" s="3">
        <f>H23*(1+Assumptions!$B$21)</f>
        <v>0</v>
      </c>
      <c r="J23" s="9">
        <f>I23*(1+Assumptions!$B$21)</f>
        <v>0</v>
      </c>
      <c r="K23" s="16">
        <f>J23*(1+Assumptions!$B$21)</f>
        <v>0</v>
      </c>
    </row>
    <row r="24" spans="1:11" hidden="1" outlineLevel="1" x14ac:dyDescent="0.25">
      <c r="A24" s="15" t="s">
        <v>75</v>
      </c>
      <c r="B24" s="9">
        <f>SUMIFS(Lists!C:C,Lists!A:A,Assumptions!B15,Lists!B:B,"Construction")*Assumptions!B18</f>
        <v>0</v>
      </c>
      <c r="C24" s="3">
        <v>0</v>
      </c>
      <c r="D24" s="9">
        <v>0</v>
      </c>
      <c r="E24" s="3">
        <v>0</v>
      </c>
      <c r="F24" s="9">
        <v>0</v>
      </c>
      <c r="G24" s="3">
        <v>0</v>
      </c>
      <c r="H24" s="9">
        <v>0</v>
      </c>
      <c r="I24" s="3">
        <v>0</v>
      </c>
      <c r="J24" s="9">
        <v>0</v>
      </c>
      <c r="K24" s="16">
        <v>0</v>
      </c>
    </row>
    <row r="25" spans="1:11" collapsed="1" x14ac:dyDescent="0.25">
      <c r="A25" s="15" t="s">
        <v>29</v>
      </c>
      <c r="B25" s="9">
        <f>SUM(B22:B24)</f>
        <v>0</v>
      </c>
      <c r="C25" s="3">
        <f t="shared" ref="C25:K25" si="2">SUM(C22:C24)</f>
        <v>0</v>
      </c>
      <c r="D25" s="9">
        <f t="shared" si="2"/>
        <v>0</v>
      </c>
      <c r="E25" s="3">
        <f t="shared" si="2"/>
        <v>0</v>
      </c>
      <c r="F25" s="9">
        <f t="shared" si="2"/>
        <v>0</v>
      </c>
      <c r="G25" s="3">
        <f t="shared" si="2"/>
        <v>0</v>
      </c>
      <c r="H25" s="9">
        <f t="shared" si="2"/>
        <v>0</v>
      </c>
      <c r="I25" s="3">
        <f t="shared" si="2"/>
        <v>0</v>
      </c>
      <c r="J25" s="9">
        <f t="shared" si="2"/>
        <v>0</v>
      </c>
      <c r="K25" s="16">
        <f t="shared" si="2"/>
        <v>0</v>
      </c>
    </row>
    <row r="26" spans="1:11" ht="15.75" thickBot="1" x14ac:dyDescent="0.3">
      <c r="A26" s="17" t="s">
        <v>40</v>
      </c>
      <c r="B26" s="18">
        <f>IF(Assumptions!$B$8="Yes",('Pro Forma'!B20+'Pro Forma'!B21)*0.0697+('Pro Forma'!B32*6991),IF(Assumptions!$B$9="Yes",('Pro Forma'!B20+'Pro Forma'!B21)*0.04+('Pro Forma'!B32*5375),0))</f>
        <v>0</v>
      </c>
      <c r="C26" s="19">
        <f>IF(Assumptions!$B$8="Yes",('Pro Forma'!C20+'Pro Forma'!C21)*0.0697+('Pro Forma'!C32*6991),IF(Assumptions!$B$9="Yes",('Pro Forma'!C20+'Pro Forma'!C21)*0.04+('Pro Forma'!C32*5375),0))</f>
        <v>0</v>
      </c>
      <c r="D26" s="18">
        <f>IF(Assumptions!$B$8="Yes",('Pro Forma'!D20+'Pro Forma'!D21)*0.0697+('Pro Forma'!D32*6991),IF(Assumptions!$B$9="Yes",('Pro Forma'!D20+'Pro Forma'!D21)*0.04+('Pro Forma'!D32*5375),0))</f>
        <v>0</v>
      </c>
      <c r="E26" s="19">
        <f>IF(Assumptions!$B$8="Yes",('Pro Forma'!E20+'Pro Forma'!E21)*0.0697+('Pro Forma'!E32*6991),IF(Assumptions!$B$9="Yes",('Pro Forma'!E20+'Pro Forma'!E21)*0.04+('Pro Forma'!E32*5375),0))</f>
        <v>0</v>
      </c>
      <c r="F26" s="18">
        <f>IF(Assumptions!$B$8="Yes",('Pro Forma'!F20+'Pro Forma'!F21)*0.0697+('Pro Forma'!F32*6991),IF(Assumptions!$B$9="Yes",('Pro Forma'!F20+'Pro Forma'!F21)*0.04+('Pro Forma'!F32*5375),0))</f>
        <v>0</v>
      </c>
      <c r="G26" s="19">
        <f>IF(Assumptions!$B$8="Yes",('Pro Forma'!G20+'Pro Forma'!G21)*0.0697+('Pro Forma'!G32*6991),IF(Assumptions!$B$9="Yes",('Pro Forma'!G20+'Pro Forma'!G21)*0.04+('Pro Forma'!G32*5375),0))</f>
        <v>0</v>
      </c>
      <c r="H26" s="18">
        <f>IF(Assumptions!$B$8="Yes",('Pro Forma'!H20+'Pro Forma'!H21)*0.0697+('Pro Forma'!H32*6991),IF(Assumptions!$B$9="Yes",('Pro Forma'!H20+'Pro Forma'!H21)*0.04+('Pro Forma'!H32*5375),0))</f>
        <v>0</v>
      </c>
      <c r="I26" s="19">
        <f>IF(Assumptions!$B$8="Yes",('Pro Forma'!I20+'Pro Forma'!I21)*0.0697+('Pro Forma'!I32*6991),IF(Assumptions!$B$9="Yes",('Pro Forma'!I20+'Pro Forma'!I21)*0.04+('Pro Forma'!I32*5375),0))</f>
        <v>0</v>
      </c>
      <c r="J26" s="18">
        <f>IF(Assumptions!$B$8="Yes",('Pro Forma'!J20+'Pro Forma'!J21)*0.0697+('Pro Forma'!J32*6991),IF(Assumptions!$B$9="Yes",('Pro Forma'!J20+'Pro Forma'!J21)*0.04+('Pro Forma'!J32*5375),0))</f>
        <v>0</v>
      </c>
      <c r="K26" s="20">
        <f>IF(Assumptions!$B$8="Yes",('Pro Forma'!K20+'Pro Forma'!K21)*0.0697+('Pro Forma'!K32*6991),IF(Assumptions!$B$9="Yes",('Pro Forma'!K20+'Pro Forma'!K21)*0.04+('Pro Forma'!K32*5375),0))</f>
        <v>0</v>
      </c>
    </row>
    <row r="27" spans="1:11" ht="15.75" thickBot="1" x14ac:dyDescent="0.3">
      <c r="B27" s="2"/>
      <c r="C27" s="2"/>
      <c r="D27" s="2"/>
      <c r="E27" s="2"/>
      <c r="F27" s="2"/>
      <c r="G27" s="2"/>
      <c r="H27" s="2"/>
      <c r="I27" s="2"/>
      <c r="J27" s="2"/>
      <c r="K27" s="2"/>
    </row>
    <row r="28" spans="1:11" ht="15.75" thickBot="1" x14ac:dyDescent="0.3">
      <c r="A28" s="21" t="s">
        <v>30</v>
      </c>
      <c r="B28" s="22">
        <f>SUM(B20:B26)-B25</f>
        <v>0</v>
      </c>
      <c r="C28" s="22">
        <f t="shared" ref="C28:K28" si="3">SUM(C20:C26)-C25</f>
        <v>0</v>
      </c>
      <c r="D28" s="22">
        <f t="shared" si="3"/>
        <v>0</v>
      </c>
      <c r="E28" s="22">
        <f t="shared" si="3"/>
        <v>0</v>
      </c>
      <c r="F28" s="22">
        <f t="shared" si="3"/>
        <v>0</v>
      </c>
      <c r="G28" s="22">
        <f t="shared" si="3"/>
        <v>0</v>
      </c>
      <c r="H28" s="22">
        <f t="shared" si="3"/>
        <v>0</v>
      </c>
      <c r="I28" s="22">
        <f t="shared" si="3"/>
        <v>0</v>
      </c>
      <c r="J28" s="22">
        <f t="shared" si="3"/>
        <v>0</v>
      </c>
      <c r="K28" s="23">
        <f t="shared" si="3"/>
        <v>0</v>
      </c>
    </row>
    <row r="29" spans="1:11" ht="15.75" thickBot="1" x14ac:dyDescent="0.3">
      <c r="B29" s="2"/>
      <c r="C29" s="2"/>
      <c r="D29" s="2"/>
      <c r="E29" s="2"/>
      <c r="F29" s="2"/>
      <c r="G29" s="2"/>
      <c r="H29" s="2"/>
      <c r="I29" s="2"/>
      <c r="J29" s="2"/>
      <c r="K29" s="2"/>
    </row>
    <row r="30" spans="1:11" ht="15.75" thickBot="1" x14ac:dyDescent="0.3">
      <c r="A30" s="21" t="s">
        <v>31</v>
      </c>
      <c r="B30" s="22">
        <f>B15-B28</f>
        <v>0</v>
      </c>
      <c r="C30" s="22">
        <f t="shared" ref="C30:K30" si="4">C15-C28</f>
        <v>0</v>
      </c>
      <c r="D30" s="22">
        <f t="shared" si="4"/>
        <v>0</v>
      </c>
      <c r="E30" s="22">
        <f t="shared" si="4"/>
        <v>0</v>
      </c>
      <c r="F30" s="22">
        <f t="shared" si="4"/>
        <v>0</v>
      </c>
      <c r="G30" s="22">
        <f t="shared" si="4"/>
        <v>0</v>
      </c>
      <c r="H30" s="22">
        <f t="shared" si="4"/>
        <v>0</v>
      </c>
      <c r="I30" s="22">
        <f t="shared" si="4"/>
        <v>0</v>
      </c>
      <c r="J30" s="22">
        <f t="shared" si="4"/>
        <v>0</v>
      </c>
      <c r="K30" s="23">
        <f t="shared" si="4"/>
        <v>0</v>
      </c>
    </row>
    <row r="31" spans="1:11" ht="15.75" thickBot="1" x14ac:dyDescent="0.3"/>
    <row r="32" spans="1:11" ht="15.75" thickBot="1" x14ac:dyDescent="0.3">
      <c r="A32" s="21" t="s">
        <v>9</v>
      </c>
      <c r="B32" s="26">
        <f>Assumptions!B35</f>
        <v>0</v>
      </c>
      <c r="C32" s="26">
        <f>Assumptions!B40+'Pro Forma'!B32</f>
        <v>0</v>
      </c>
      <c r="D32" s="26">
        <f>C32+Assumptions!B41</f>
        <v>0</v>
      </c>
      <c r="E32" s="26">
        <f>D32+Assumptions!B42</f>
        <v>0</v>
      </c>
      <c r="F32" s="26">
        <f>Assumptions!B43+'Pro Forma'!E32</f>
        <v>0</v>
      </c>
      <c r="G32" s="26">
        <f>F32</f>
        <v>0</v>
      </c>
      <c r="H32" s="26">
        <f>G32</f>
        <v>0</v>
      </c>
      <c r="I32" s="26">
        <f>H32</f>
        <v>0</v>
      </c>
      <c r="J32" s="26">
        <f>I32</f>
        <v>0</v>
      </c>
      <c r="K32" s="27">
        <f>J32</f>
        <v>0</v>
      </c>
    </row>
    <row r="33" spans="1:11" ht="15.75" thickBot="1" x14ac:dyDescent="0.3"/>
    <row r="34" spans="1:11" ht="15.75" thickBot="1" x14ac:dyDescent="0.3">
      <c r="A34" s="21" t="s">
        <v>99</v>
      </c>
      <c r="B34" s="26">
        <f>Assumptions!B18-Assumptions!B13</f>
        <v>0</v>
      </c>
      <c r="C34" s="26">
        <f>B34</f>
        <v>0</v>
      </c>
      <c r="D34" s="26">
        <f t="shared" ref="D34:K34" si="5">C34</f>
        <v>0</v>
      </c>
      <c r="E34" s="26">
        <f t="shared" si="5"/>
        <v>0</v>
      </c>
      <c r="F34" s="26">
        <f t="shared" si="5"/>
        <v>0</v>
      </c>
      <c r="G34" s="26">
        <f t="shared" si="5"/>
        <v>0</v>
      </c>
      <c r="H34" s="26">
        <f t="shared" si="5"/>
        <v>0</v>
      </c>
      <c r="I34" s="26">
        <f t="shared" si="5"/>
        <v>0</v>
      </c>
      <c r="J34" s="26">
        <f t="shared" si="5"/>
        <v>0</v>
      </c>
      <c r="K34" s="27">
        <f t="shared" si="5"/>
        <v>0</v>
      </c>
    </row>
  </sheetData>
  <mergeCells count="4">
    <mergeCell ref="B7:K7"/>
    <mergeCell ref="B18:K18"/>
    <mergeCell ref="B4:D4"/>
    <mergeCell ref="B5:D5"/>
  </mergeCells>
  <pageMargins left="0.7" right="0.7" top="0.75" bottom="0.75" header="0.3" footer="0.3"/>
  <pageSetup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37"/>
  <sheetViews>
    <sheetView showGridLines="0" workbookViewId="0">
      <selection activeCell="M21" sqref="M21"/>
    </sheetView>
  </sheetViews>
  <sheetFormatPr defaultRowHeight="15" x14ac:dyDescent="0.25"/>
  <cols>
    <col min="1" max="1" width="19.7109375" bestFit="1" customWidth="1"/>
    <col min="2" max="2" width="12.5703125" bestFit="1" customWidth="1"/>
    <col min="7" max="7" width="4.5703125" customWidth="1"/>
    <col min="16" max="16" width="13.28515625" bestFit="1" customWidth="1"/>
    <col min="17" max="17" width="12.5703125" bestFit="1" customWidth="1"/>
  </cols>
  <sheetData>
    <row r="2" spans="1:17" ht="15.75" thickBot="1" x14ac:dyDescent="0.3">
      <c r="O2" s="39"/>
      <c r="P2" s="39"/>
      <c r="Q2" s="39"/>
    </row>
    <row r="3" spans="1:17" ht="15.75" thickBot="1" x14ac:dyDescent="0.3">
      <c r="A3" s="146" t="s">
        <v>68</v>
      </c>
      <c r="B3" s="147"/>
      <c r="C3" s="59"/>
      <c r="D3" s="146" t="s">
        <v>98</v>
      </c>
      <c r="E3" s="150"/>
      <c r="F3" s="147"/>
      <c r="H3" s="151" t="s">
        <v>108</v>
      </c>
      <c r="I3" s="152"/>
      <c r="J3" s="67">
        <v>3.669E-2</v>
      </c>
      <c r="K3" s="56"/>
      <c r="L3" s="56"/>
      <c r="O3" s="39">
        <v>1</v>
      </c>
      <c r="P3" s="39">
        <f>'Pro Forma'!B25</f>
        <v>0</v>
      </c>
      <c r="Q3" s="66">
        <f t="shared" ref="Q3:Q12" si="0">-PV($J$3,O3,,P3)</f>
        <v>0</v>
      </c>
    </row>
    <row r="4" spans="1:17" x14ac:dyDescent="0.25">
      <c r="A4" s="40" t="s">
        <v>69</v>
      </c>
      <c r="B4" s="41">
        <f>'Pro Forma'!B25</f>
        <v>0</v>
      </c>
      <c r="C4" s="58"/>
      <c r="D4" s="57" t="s">
        <v>69</v>
      </c>
      <c r="E4" s="63"/>
      <c r="F4" s="60">
        <f>$Q3</f>
        <v>0</v>
      </c>
      <c r="O4" s="39">
        <v>2</v>
      </c>
      <c r="P4" s="39">
        <f>'Pro Forma'!C$25</f>
        <v>0</v>
      </c>
      <c r="Q4" s="66">
        <f t="shared" si="0"/>
        <v>0</v>
      </c>
    </row>
    <row r="5" spans="1:17" x14ac:dyDescent="0.25">
      <c r="A5" s="42" t="s">
        <v>70</v>
      </c>
      <c r="B5" s="43">
        <f>SUM('Pro Forma'!B25:D25)</f>
        <v>0</v>
      </c>
      <c r="C5" s="58"/>
      <c r="D5" s="57" t="s">
        <v>70</v>
      </c>
      <c r="E5" s="64"/>
      <c r="F5" s="60">
        <f>SUM($Q3:$Q5)</f>
        <v>0</v>
      </c>
      <c r="O5" s="39">
        <v>3</v>
      </c>
      <c r="P5" s="39">
        <f>'Pro Forma'!D$25</f>
        <v>0</v>
      </c>
      <c r="Q5" s="66">
        <f t="shared" si="0"/>
        <v>0</v>
      </c>
    </row>
    <row r="6" spans="1:17" x14ac:dyDescent="0.25">
      <c r="A6" s="42" t="s">
        <v>71</v>
      </c>
      <c r="B6" s="43">
        <f>SUM('Pro Forma'!B25:F25)</f>
        <v>0</v>
      </c>
      <c r="C6" s="58"/>
      <c r="D6" s="57" t="s">
        <v>71</v>
      </c>
      <c r="E6" s="64"/>
      <c r="F6" s="60">
        <f>SUM($Q3:$Q7)</f>
        <v>0</v>
      </c>
      <c r="O6" s="39">
        <v>4</v>
      </c>
      <c r="P6" s="39">
        <f>'Pro Forma'!E$25</f>
        <v>0</v>
      </c>
      <c r="Q6" s="66">
        <f t="shared" si="0"/>
        <v>0</v>
      </c>
    </row>
    <row r="7" spans="1:17" ht="15.75" thickBot="1" x14ac:dyDescent="0.3">
      <c r="A7" s="44" t="s">
        <v>72</v>
      </c>
      <c r="B7" s="45">
        <f>SUM('Pro Forma'!B25:K25)</f>
        <v>0</v>
      </c>
      <c r="C7" s="58"/>
      <c r="D7" s="61" t="s">
        <v>72</v>
      </c>
      <c r="E7" s="65"/>
      <c r="F7" s="62">
        <f>SUM($Q3:$Q12)</f>
        <v>0</v>
      </c>
      <c r="O7" s="39">
        <v>5</v>
      </c>
      <c r="P7" s="39">
        <f>'Pro Forma'!F$25</f>
        <v>0</v>
      </c>
      <c r="Q7" s="66">
        <f t="shared" si="0"/>
        <v>0</v>
      </c>
    </row>
    <row r="8" spans="1:17" ht="15.75" thickBot="1" x14ac:dyDescent="0.3">
      <c r="O8" s="39">
        <v>6</v>
      </c>
      <c r="P8" s="39">
        <f>'Pro Forma'!G$25</f>
        <v>0</v>
      </c>
      <c r="Q8" s="66">
        <f t="shared" si="0"/>
        <v>0</v>
      </c>
    </row>
    <row r="9" spans="1:17" x14ac:dyDescent="0.25">
      <c r="A9" s="148" t="s">
        <v>76</v>
      </c>
      <c r="B9" s="130" t="s">
        <v>19</v>
      </c>
      <c r="C9" s="130"/>
      <c r="D9" s="130"/>
      <c r="E9" s="130"/>
      <c r="F9" s="131"/>
      <c r="H9" s="143" t="s">
        <v>44</v>
      </c>
      <c r="I9" s="144"/>
      <c r="J9" s="144"/>
      <c r="K9" s="145"/>
      <c r="O9" s="39">
        <v>7</v>
      </c>
      <c r="P9" s="39">
        <f>'Pro Forma'!H$25</f>
        <v>0</v>
      </c>
      <c r="Q9" s="66">
        <f t="shared" si="0"/>
        <v>0</v>
      </c>
    </row>
    <row r="10" spans="1:17" x14ac:dyDescent="0.25">
      <c r="A10" s="149"/>
      <c r="B10" s="6" t="str">
        <f>CONCATENATE("FY",Assumptions!$B$5-4)</f>
        <v>FY20</v>
      </c>
      <c r="C10" s="6" t="str">
        <f>CONCATENATE("FY",Assumptions!$B$5-3)</f>
        <v>FY21</v>
      </c>
      <c r="D10" s="6" t="str">
        <f>CONCATENATE("FY",Assumptions!$B$5-2)</f>
        <v>FY22</v>
      </c>
      <c r="E10" s="6" t="str">
        <f>CONCATENATE("FY",Assumptions!$B$5-1)</f>
        <v>FY23</v>
      </c>
      <c r="F10" s="12" t="str">
        <f>CONCATENATE("FY",Assumptions!$B$5)</f>
        <v>FY24</v>
      </c>
      <c r="H10" s="29" t="str">
        <f>C10</f>
        <v>FY21</v>
      </c>
      <c r="I10" s="4" t="str">
        <f>D10</f>
        <v>FY22</v>
      </c>
      <c r="J10" s="4" t="str">
        <f>E10</f>
        <v>FY23</v>
      </c>
      <c r="K10" s="25" t="str">
        <f>F10</f>
        <v>FY24</v>
      </c>
      <c r="O10" s="39">
        <v>8</v>
      </c>
      <c r="P10" s="39">
        <f>'Pro Forma'!I25</f>
        <v>0</v>
      </c>
      <c r="Q10" s="66">
        <f t="shared" si="0"/>
        <v>0</v>
      </c>
    </row>
    <row r="11" spans="1:17" x14ac:dyDescent="0.25">
      <c r="A11" s="40" t="s">
        <v>79</v>
      </c>
      <c r="B11" s="49" t="e">
        <f>'Historical Proforma'!B33/'Historical Proforma'!B31</f>
        <v>#DIV/0!</v>
      </c>
      <c r="C11" s="49" t="e">
        <f>'Historical Proforma'!C33/'Historical Proforma'!C31</f>
        <v>#DIV/0!</v>
      </c>
      <c r="D11" s="49" t="e">
        <f>'Historical Proforma'!D33/'Historical Proforma'!D31</f>
        <v>#DIV/0!</v>
      </c>
      <c r="E11" s="49" t="e">
        <f>'Historical Proforma'!E33/'Historical Proforma'!E31</f>
        <v>#DIV/0!</v>
      </c>
      <c r="F11" s="50" t="e">
        <f>'Historical Proforma'!F33/'Historical Proforma'!F31</f>
        <v>#DIV/0!</v>
      </c>
      <c r="H11" s="46">
        <f>IFERROR(C11/B11-1,0)</f>
        <v>0</v>
      </c>
      <c r="I11" s="30">
        <f t="shared" ref="I11:K11" si="1">IFERROR(D11/C11-1,0)</f>
        <v>0</v>
      </c>
      <c r="J11" s="30">
        <f t="shared" si="1"/>
        <v>0</v>
      </c>
      <c r="K11" s="31">
        <f t="shared" si="1"/>
        <v>0</v>
      </c>
      <c r="O11" s="39">
        <v>9</v>
      </c>
      <c r="P11" s="39">
        <f>'Pro Forma'!J$25</f>
        <v>0</v>
      </c>
      <c r="Q11" s="66">
        <f t="shared" si="0"/>
        <v>0</v>
      </c>
    </row>
    <row r="12" spans="1:17" x14ac:dyDescent="0.25">
      <c r="A12" s="42" t="s">
        <v>80</v>
      </c>
      <c r="B12" s="51" t="e">
        <f>'Historical Proforma'!B18/'Historical Proforma'!B31</f>
        <v>#DIV/0!</v>
      </c>
      <c r="C12" s="51" t="e">
        <f>'Historical Proforma'!C18/'Historical Proforma'!C31</f>
        <v>#DIV/0!</v>
      </c>
      <c r="D12" s="51" t="e">
        <f>'Historical Proforma'!D18/'Historical Proforma'!D31</f>
        <v>#DIV/0!</v>
      </c>
      <c r="E12" s="51" t="e">
        <f>'Historical Proforma'!E18/'Historical Proforma'!E31</f>
        <v>#DIV/0!</v>
      </c>
      <c r="F12" s="52" t="e">
        <f>'Historical Proforma'!F18/'Historical Proforma'!F31</f>
        <v>#DIV/0!</v>
      </c>
      <c r="H12" s="47">
        <f t="shared" ref="H12:H16" si="2">IFERROR(C12/B12-1,0)</f>
        <v>0</v>
      </c>
      <c r="I12" s="32">
        <f t="shared" ref="I12:I16" si="3">IFERROR(D12/C12-1,0)</f>
        <v>0</v>
      </c>
      <c r="J12" s="32">
        <f t="shared" ref="J12:J16" si="4">IFERROR(E12/D12-1,0)</f>
        <v>0</v>
      </c>
      <c r="K12" s="33">
        <f t="shared" ref="K12:K16" si="5">IFERROR(F12/E12-1,0)</f>
        <v>0</v>
      </c>
      <c r="O12" s="39">
        <v>10</v>
      </c>
      <c r="P12" s="39">
        <f>'Pro Forma'!K$25</f>
        <v>0</v>
      </c>
      <c r="Q12" s="66">
        <f t="shared" si="0"/>
        <v>0</v>
      </c>
    </row>
    <row r="13" spans="1:17" x14ac:dyDescent="0.25">
      <c r="A13" s="42" t="s">
        <v>81</v>
      </c>
      <c r="B13" s="51" t="e">
        <f>'Historical Proforma'!B29/'Historical Proforma'!B31</f>
        <v>#DIV/0!</v>
      </c>
      <c r="C13" s="51" t="e">
        <f>'Historical Proforma'!C29/'Historical Proforma'!C31</f>
        <v>#DIV/0!</v>
      </c>
      <c r="D13" s="51" t="e">
        <f>'Historical Proforma'!D29/'Historical Proforma'!D31</f>
        <v>#DIV/0!</v>
      </c>
      <c r="E13" s="51" t="e">
        <f>'Historical Proforma'!E29/'Historical Proforma'!E31</f>
        <v>#DIV/0!</v>
      </c>
      <c r="F13" s="52" t="e">
        <f>'Historical Proforma'!F29/'Historical Proforma'!F31</f>
        <v>#DIV/0!</v>
      </c>
      <c r="H13" s="47">
        <f t="shared" si="2"/>
        <v>0</v>
      </c>
      <c r="I13" s="32">
        <f t="shared" si="3"/>
        <v>0</v>
      </c>
      <c r="J13" s="32">
        <f t="shared" si="4"/>
        <v>0</v>
      </c>
      <c r="K13" s="33">
        <f t="shared" si="5"/>
        <v>0</v>
      </c>
      <c r="O13" s="39"/>
      <c r="P13" s="39"/>
      <c r="Q13" s="39"/>
    </row>
    <row r="14" spans="1:17" x14ac:dyDescent="0.25">
      <c r="A14" s="42" t="s">
        <v>77</v>
      </c>
      <c r="B14" s="53" t="e">
        <f>'Historical Proforma'!B18/'Historical Proforma'!B33</f>
        <v>#DIV/0!</v>
      </c>
      <c r="C14" s="53" t="e">
        <f>'Historical Proforma'!C18/'Historical Proforma'!C33</f>
        <v>#DIV/0!</v>
      </c>
      <c r="D14" s="53" t="e">
        <f>'Historical Proforma'!D18/'Historical Proforma'!D33</f>
        <v>#DIV/0!</v>
      </c>
      <c r="E14" s="53" t="e">
        <f>'Historical Proforma'!E18/'Historical Proforma'!E33</f>
        <v>#DIV/0!</v>
      </c>
      <c r="F14" s="54" t="e">
        <f>'Historical Proforma'!F18/'Historical Proforma'!F33</f>
        <v>#DIV/0!</v>
      </c>
      <c r="H14" s="47">
        <f t="shared" si="2"/>
        <v>0</v>
      </c>
      <c r="I14" s="32">
        <f t="shared" si="3"/>
        <v>0</v>
      </c>
      <c r="J14" s="32">
        <f t="shared" si="4"/>
        <v>0</v>
      </c>
      <c r="K14" s="33">
        <f t="shared" si="5"/>
        <v>0</v>
      </c>
    </row>
    <row r="15" spans="1:17" x14ac:dyDescent="0.25">
      <c r="A15" s="42" t="s">
        <v>78</v>
      </c>
      <c r="B15" s="53" t="e">
        <f>'Historical Proforma'!B29/'Historical Proforma'!B33</f>
        <v>#DIV/0!</v>
      </c>
      <c r="C15" s="53" t="e">
        <f>'Historical Proforma'!C29/'Historical Proforma'!C33</f>
        <v>#DIV/0!</v>
      </c>
      <c r="D15" s="53" t="e">
        <f>'Historical Proforma'!D29/'Historical Proforma'!D33</f>
        <v>#DIV/0!</v>
      </c>
      <c r="E15" s="53" t="e">
        <f>'Historical Proforma'!E29/'Historical Proforma'!E33</f>
        <v>#DIV/0!</v>
      </c>
      <c r="F15" s="54" t="e">
        <f>'Historical Proforma'!F29/'Historical Proforma'!F33</f>
        <v>#DIV/0!</v>
      </c>
      <c r="H15" s="47">
        <f t="shared" si="2"/>
        <v>0</v>
      </c>
      <c r="I15" s="32">
        <f t="shared" si="3"/>
        <v>0</v>
      </c>
      <c r="J15" s="32">
        <f t="shared" si="4"/>
        <v>0</v>
      </c>
      <c r="K15" s="33">
        <f t="shared" si="5"/>
        <v>0</v>
      </c>
    </row>
    <row r="16" spans="1:17" ht="15.75" thickBot="1" x14ac:dyDescent="0.3">
      <c r="A16" s="44" t="s">
        <v>82</v>
      </c>
      <c r="B16" s="34" t="e">
        <f>'Historical Proforma'!B23/'Historical Proforma'!B27</f>
        <v>#DIV/0!</v>
      </c>
      <c r="C16" s="34" t="e">
        <f>'Historical Proforma'!C23/'Historical Proforma'!C27</f>
        <v>#DIV/0!</v>
      </c>
      <c r="D16" s="34" t="e">
        <f>'Historical Proforma'!D23/'Historical Proforma'!D27</f>
        <v>#DIV/0!</v>
      </c>
      <c r="E16" s="34" t="e">
        <f>'Historical Proforma'!E23/'Historical Proforma'!E27</f>
        <v>#DIV/0!</v>
      </c>
      <c r="F16" s="35" t="e">
        <f>'Historical Proforma'!F23/'Historical Proforma'!F27</f>
        <v>#DIV/0!</v>
      </c>
      <c r="H16" s="48">
        <f t="shared" si="2"/>
        <v>0</v>
      </c>
      <c r="I16" s="34">
        <f t="shared" si="3"/>
        <v>0</v>
      </c>
      <c r="J16" s="34">
        <f t="shared" si="4"/>
        <v>0</v>
      </c>
      <c r="K16" s="35">
        <f t="shared" si="5"/>
        <v>0</v>
      </c>
    </row>
    <row r="17" spans="1:11" ht="15.75" thickBot="1" x14ac:dyDescent="0.3"/>
    <row r="18" spans="1:11" x14ac:dyDescent="0.25">
      <c r="A18" s="148" t="s">
        <v>76</v>
      </c>
      <c r="B18" s="130" t="s">
        <v>19</v>
      </c>
      <c r="C18" s="130"/>
      <c r="D18" s="130"/>
      <c r="E18" s="130"/>
      <c r="F18" s="131"/>
      <c r="H18" s="143" t="s">
        <v>44</v>
      </c>
      <c r="I18" s="144"/>
      <c r="J18" s="144"/>
      <c r="K18" s="145"/>
    </row>
    <row r="19" spans="1:11" x14ac:dyDescent="0.25">
      <c r="A19" s="149"/>
      <c r="B19" s="6" t="str">
        <f>'Pro Forma'!B19</f>
        <v>FY24</v>
      </c>
      <c r="C19" s="6" t="str">
        <f>'Pro Forma'!C19</f>
        <v>FY25</v>
      </c>
      <c r="D19" s="6" t="str">
        <f>'Pro Forma'!D19</f>
        <v>FY26</v>
      </c>
      <c r="E19" s="6" t="str">
        <f>'Pro Forma'!E19</f>
        <v>FY27</v>
      </c>
      <c r="F19" s="12" t="str">
        <f>'Pro Forma'!F19</f>
        <v>FY28</v>
      </c>
      <c r="H19" s="29" t="str">
        <f>C19</f>
        <v>FY25</v>
      </c>
      <c r="I19" s="4" t="str">
        <f>D19</f>
        <v>FY26</v>
      </c>
      <c r="J19" s="4" t="str">
        <f>E19</f>
        <v>FY27</v>
      </c>
      <c r="K19" s="25" t="str">
        <f>F19</f>
        <v>FY28</v>
      </c>
    </row>
    <row r="20" spans="1:11" x14ac:dyDescent="0.25">
      <c r="A20" s="40" t="s">
        <v>79</v>
      </c>
      <c r="B20" s="49" t="e">
        <f>'Pro Forma'!B34/'Pro Forma'!B32</f>
        <v>#DIV/0!</v>
      </c>
      <c r="C20" s="49" t="e">
        <f>'Pro Forma'!C34/'Pro Forma'!C32</f>
        <v>#DIV/0!</v>
      </c>
      <c r="D20" s="49" t="e">
        <f>'Pro Forma'!D34/'Pro Forma'!D32</f>
        <v>#DIV/0!</v>
      </c>
      <c r="E20" s="49" t="e">
        <f>'Pro Forma'!E34/'Pro Forma'!E32</f>
        <v>#DIV/0!</v>
      </c>
      <c r="F20" s="50" t="e">
        <f>'Pro Forma'!F34/'Pro Forma'!F32</f>
        <v>#DIV/0!</v>
      </c>
      <c r="H20" s="46">
        <f>IFERROR(C20/B20-1,0)</f>
        <v>0</v>
      </c>
      <c r="I20" s="30">
        <f t="shared" ref="I20:I25" si="6">IFERROR(D20/C20-1,0)</f>
        <v>0</v>
      </c>
      <c r="J20" s="30">
        <f t="shared" ref="J20:J25" si="7">IFERROR(E20/D20-1,0)</f>
        <v>0</v>
      </c>
      <c r="K20" s="31">
        <f t="shared" ref="K20:K25" si="8">IFERROR(F20/E20-1,0)</f>
        <v>0</v>
      </c>
    </row>
    <row r="21" spans="1:11" x14ac:dyDescent="0.25">
      <c r="A21" s="42" t="s">
        <v>80</v>
      </c>
      <c r="B21" s="51" t="e">
        <f>'Pro Forma'!B15/'Pro Forma'!B32</f>
        <v>#DIV/0!</v>
      </c>
      <c r="C21" s="51" t="e">
        <f>'Pro Forma'!C15/'Pro Forma'!C32</f>
        <v>#DIV/0!</v>
      </c>
      <c r="D21" s="51" t="e">
        <f>'Pro Forma'!D15/'Pro Forma'!D32</f>
        <v>#DIV/0!</v>
      </c>
      <c r="E21" s="51" t="e">
        <f>'Pro Forma'!E15/'Pro Forma'!E32</f>
        <v>#DIV/0!</v>
      </c>
      <c r="F21" s="52" t="e">
        <f>'Pro Forma'!F15/'Pro Forma'!F32</f>
        <v>#DIV/0!</v>
      </c>
      <c r="H21" s="47">
        <f t="shared" ref="H21:H25" si="9">IFERROR(C21/B21-1,0)</f>
        <v>0</v>
      </c>
      <c r="I21" s="32">
        <f t="shared" si="6"/>
        <v>0</v>
      </c>
      <c r="J21" s="32">
        <f t="shared" si="7"/>
        <v>0</v>
      </c>
      <c r="K21" s="33">
        <f t="shared" si="8"/>
        <v>0</v>
      </c>
    </row>
    <row r="22" spans="1:11" x14ac:dyDescent="0.25">
      <c r="A22" s="42" t="s">
        <v>81</v>
      </c>
      <c r="B22" s="51" t="e">
        <f>'Pro Forma'!B30/'Pro Forma'!B32</f>
        <v>#DIV/0!</v>
      </c>
      <c r="C22" s="51" t="e">
        <f>'Pro Forma'!C30/'Pro Forma'!C32</f>
        <v>#DIV/0!</v>
      </c>
      <c r="D22" s="51" t="e">
        <f>'Pro Forma'!D30/'Pro Forma'!D32</f>
        <v>#DIV/0!</v>
      </c>
      <c r="E22" s="51" t="e">
        <f>'Pro Forma'!E30/'Pro Forma'!E32</f>
        <v>#DIV/0!</v>
      </c>
      <c r="F22" s="52" t="e">
        <f>'Pro Forma'!F30/'Pro Forma'!F32</f>
        <v>#DIV/0!</v>
      </c>
      <c r="H22" s="47">
        <f t="shared" si="9"/>
        <v>0</v>
      </c>
      <c r="I22" s="32">
        <f t="shared" si="6"/>
        <v>0</v>
      </c>
      <c r="J22" s="32">
        <f t="shared" si="7"/>
        <v>0</v>
      </c>
      <c r="K22" s="33">
        <f t="shared" si="8"/>
        <v>0</v>
      </c>
    </row>
    <row r="23" spans="1:11" x14ac:dyDescent="0.25">
      <c r="A23" s="42" t="s">
        <v>77</v>
      </c>
      <c r="B23" s="53" t="e">
        <f>'Pro Forma'!B15/'Pro Forma'!B34</f>
        <v>#DIV/0!</v>
      </c>
      <c r="C23" s="53" t="e">
        <f>'Pro Forma'!C15/'Pro Forma'!C34</f>
        <v>#DIV/0!</v>
      </c>
      <c r="D23" s="53" t="e">
        <f>'Pro Forma'!D15/'Pro Forma'!D34</f>
        <v>#DIV/0!</v>
      </c>
      <c r="E23" s="53" t="e">
        <f>'Pro Forma'!E15/'Pro Forma'!E34</f>
        <v>#DIV/0!</v>
      </c>
      <c r="F23" s="54" t="e">
        <f>'Pro Forma'!F15/'Pro Forma'!F34</f>
        <v>#DIV/0!</v>
      </c>
      <c r="H23" s="47">
        <f t="shared" si="9"/>
        <v>0</v>
      </c>
      <c r="I23" s="32">
        <f t="shared" si="6"/>
        <v>0</v>
      </c>
      <c r="J23" s="32">
        <f t="shared" si="7"/>
        <v>0</v>
      </c>
      <c r="K23" s="33">
        <f t="shared" si="8"/>
        <v>0</v>
      </c>
    </row>
    <row r="24" spans="1:11" x14ac:dyDescent="0.25">
      <c r="A24" s="42" t="s">
        <v>78</v>
      </c>
      <c r="B24" s="53" t="e">
        <f>'Pro Forma'!B30/'Pro Forma'!B34</f>
        <v>#DIV/0!</v>
      </c>
      <c r="C24" s="53" t="e">
        <f>'Pro Forma'!C30/'Pro Forma'!C34</f>
        <v>#DIV/0!</v>
      </c>
      <c r="D24" s="53" t="e">
        <f>'Pro Forma'!D30/'Pro Forma'!D34</f>
        <v>#DIV/0!</v>
      </c>
      <c r="E24" s="53" t="e">
        <f>'Pro Forma'!E30/'Pro Forma'!E34</f>
        <v>#DIV/0!</v>
      </c>
      <c r="F24" s="54" t="e">
        <f>'Pro Forma'!F30/'Pro Forma'!F34</f>
        <v>#DIV/0!</v>
      </c>
      <c r="H24" s="47">
        <f t="shared" si="9"/>
        <v>0</v>
      </c>
      <c r="I24" s="32">
        <f t="shared" si="6"/>
        <v>0</v>
      </c>
      <c r="J24" s="32">
        <f t="shared" si="7"/>
        <v>0</v>
      </c>
      <c r="K24" s="33">
        <f t="shared" si="8"/>
        <v>0</v>
      </c>
    </row>
    <row r="25" spans="1:11" ht="15.75" thickBot="1" x14ac:dyDescent="0.3">
      <c r="A25" s="44" t="s">
        <v>82</v>
      </c>
      <c r="B25" s="34" t="e">
        <f>'Pro Forma'!B20/'Pro Forma'!B28</f>
        <v>#DIV/0!</v>
      </c>
      <c r="C25" s="34" t="e">
        <f>'Pro Forma'!C20/'Pro Forma'!C28</f>
        <v>#DIV/0!</v>
      </c>
      <c r="D25" s="34" t="e">
        <f>'Pro Forma'!D20/'Pro Forma'!D28</f>
        <v>#DIV/0!</v>
      </c>
      <c r="E25" s="34" t="e">
        <f>'Pro Forma'!E20/'Pro Forma'!E28</f>
        <v>#DIV/0!</v>
      </c>
      <c r="F25" s="35" t="e">
        <f>'Pro Forma'!F20/'Pro Forma'!F28</f>
        <v>#DIV/0!</v>
      </c>
      <c r="H25" s="48">
        <f t="shared" si="9"/>
        <v>0</v>
      </c>
      <c r="I25" s="34">
        <f t="shared" si="6"/>
        <v>0</v>
      </c>
      <c r="J25" s="34">
        <f t="shared" si="7"/>
        <v>0</v>
      </c>
      <c r="K25" s="35">
        <f t="shared" si="8"/>
        <v>0</v>
      </c>
    </row>
    <row r="26" spans="1:11" x14ac:dyDescent="0.25">
      <c r="A26" s="55"/>
      <c r="B26" s="55"/>
      <c r="C26" s="55"/>
      <c r="D26" s="55"/>
      <c r="E26" s="55"/>
      <c r="F26" s="55"/>
    </row>
    <row r="27" spans="1:11" ht="15.75" thickBot="1" x14ac:dyDescent="0.3">
      <c r="A27" s="153" t="s">
        <v>84</v>
      </c>
      <c r="B27" s="153"/>
      <c r="C27" s="153"/>
      <c r="D27" s="153"/>
      <c r="E27" s="153"/>
      <c r="F27" s="153"/>
    </row>
    <row r="28" spans="1:11" x14ac:dyDescent="0.25">
      <c r="A28" s="134"/>
      <c r="B28" s="135"/>
      <c r="C28" s="135"/>
      <c r="D28" s="135"/>
      <c r="E28" s="135"/>
      <c r="F28" s="136"/>
    </row>
    <row r="29" spans="1:11" x14ac:dyDescent="0.25">
      <c r="A29" s="137"/>
      <c r="B29" s="138"/>
      <c r="C29" s="138"/>
      <c r="D29" s="138"/>
      <c r="E29" s="138"/>
      <c r="F29" s="139"/>
    </row>
    <row r="30" spans="1:11" x14ac:dyDescent="0.25">
      <c r="A30" s="137"/>
      <c r="B30" s="138"/>
      <c r="C30" s="138"/>
      <c r="D30" s="138"/>
      <c r="E30" s="138"/>
      <c r="F30" s="139"/>
    </row>
    <row r="31" spans="1:11" x14ac:dyDescent="0.25">
      <c r="A31" s="137"/>
      <c r="B31" s="138"/>
      <c r="C31" s="138"/>
      <c r="D31" s="138"/>
      <c r="E31" s="138"/>
      <c r="F31" s="139"/>
    </row>
    <row r="32" spans="1:11" x14ac:dyDescent="0.25">
      <c r="A32" s="137"/>
      <c r="B32" s="138"/>
      <c r="C32" s="138"/>
      <c r="D32" s="138"/>
      <c r="E32" s="138"/>
      <c r="F32" s="139"/>
    </row>
    <row r="33" spans="1:6" x14ac:dyDescent="0.25">
      <c r="A33" s="137"/>
      <c r="B33" s="138"/>
      <c r="C33" s="138"/>
      <c r="D33" s="138"/>
      <c r="E33" s="138"/>
      <c r="F33" s="139"/>
    </row>
    <row r="34" spans="1:6" x14ac:dyDescent="0.25">
      <c r="A34" s="137"/>
      <c r="B34" s="138"/>
      <c r="C34" s="138"/>
      <c r="D34" s="138"/>
      <c r="E34" s="138"/>
      <c r="F34" s="139"/>
    </row>
    <row r="35" spans="1:6" x14ac:dyDescent="0.25">
      <c r="A35" s="137"/>
      <c r="B35" s="138"/>
      <c r="C35" s="138"/>
      <c r="D35" s="138"/>
      <c r="E35" s="138"/>
      <c r="F35" s="139"/>
    </row>
    <row r="36" spans="1:6" x14ac:dyDescent="0.25">
      <c r="A36" s="137"/>
      <c r="B36" s="138"/>
      <c r="C36" s="138"/>
      <c r="D36" s="138"/>
      <c r="E36" s="138"/>
      <c r="F36" s="139"/>
    </row>
    <row r="37" spans="1:6" ht="15.75" thickBot="1" x14ac:dyDescent="0.3">
      <c r="A37" s="140"/>
      <c r="B37" s="141"/>
      <c r="C37" s="141"/>
      <c r="D37" s="141"/>
      <c r="E37" s="141"/>
      <c r="F37" s="142"/>
    </row>
  </sheetData>
  <mergeCells count="11">
    <mergeCell ref="A28:F37"/>
    <mergeCell ref="B9:F9"/>
    <mergeCell ref="H9:K9"/>
    <mergeCell ref="A3:B3"/>
    <mergeCell ref="A9:A10"/>
    <mergeCell ref="D3:F3"/>
    <mergeCell ref="H3:I3"/>
    <mergeCell ref="A27:F27"/>
    <mergeCell ref="A18:A19"/>
    <mergeCell ref="B18:F18"/>
    <mergeCell ref="H18:K18"/>
  </mergeCells>
  <conditionalFormatting sqref="B4:C7">
    <cfRule type="cellIs" dxfId="0" priority="1" operator="greaterThan">
      <formula>100000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R18"/>
  <sheetViews>
    <sheetView workbookViewId="0">
      <selection activeCell="D18" sqref="D18"/>
    </sheetView>
  </sheetViews>
  <sheetFormatPr defaultRowHeight="15" x14ac:dyDescent="0.25"/>
  <cols>
    <col min="1" max="1" width="17" bestFit="1" customWidth="1"/>
    <col min="2" max="2" width="17" customWidth="1"/>
    <col min="3" max="3" width="17" bestFit="1" customWidth="1"/>
  </cols>
  <sheetData>
    <row r="2" spans="1:18" x14ac:dyDescent="0.25">
      <c r="Q2" t="s">
        <v>0</v>
      </c>
      <c r="R2" t="s">
        <v>95</v>
      </c>
    </row>
    <row r="3" spans="1:18" x14ac:dyDescent="0.25">
      <c r="A3" t="s">
        <v>0</v>
      </c>
      <c r="B3" t="s">
        <v>85</v>
      </c>
      <c r="C3" t="s">
        <v>86</v>
      </c>
      <c r="D3" t="s">
        <v>87</v>
      </c>
      <c r="E3" t="s">
        <v>97</v>
      </c>
      <c r="G3" t="s">
        <v>105</v>
      </c>
      <c r="J3" t="s">
        <v>32</v>
      </c>
      <c r="K3" t="s">
        <v>106</v>
      </c>
      <c r="L3">
        <v>1</v>
      </c>
      <c r="O3">
        <v>19</v>
      </c>
      <c r="Q3" t="s">
        <v>1</v>
      </c>
      <c r="R3" t="s">
        <v>92</v>
      </c>
    </row>
    <row r="4" spans="1:18" x14ac:dyDescent="0.25">
      <c r="A4" t="s">
        <v>1</v>
      </c>
      <c r="B4" t="s">
        <v>92</v>
      </c>
      <c r="C4">
        <v>35.22</v>
      </c>
      <c r="D4">
        <v>12.62</v>
      </c>
      <c r="E4">
        <f>D4+C4</f>
        <v>47.839999999999996</v>
      </c>
      <c r="G4" t="s">
        <v>20</v>
      </c>
      <c r="J4" t="s">
        <v>33</v>
      </c>
      <c r="K4" t="s">
        <v>107</v>
      </c>
      <c r="L4">
        <v>2</v>
      </c>
      <c r="O4">
        <v>20</v>
      </c>
      <c r="Q4" t="s">
        <v>88</v>
      </c>
      <c r="R4" t="s">
        <v>93</v>
      </c>
    </row>
    <row r="5" spans="1:18" x14ac:dyDescent="0.25">
      <c r="A5" t="s">
        <v>88</v>
      </c>
      <c r="B5" t="s">
        <v>92</v>
      </c>
      <c r="C5">
        <v>30.7</v>
      </c>
      <c r="D5">
        <v>12.92</v>
      </c>
      <c r="E5">
        <f t="shared" ref="E5:E13" si="0">D5+C5</f>
        <v>43.62</v>
      </c>
      <c r="G5" t="s">
        <v>21</v>
      </c>
      <c r="L5">
        <v>3</v>
      </c>
      <c r="O5">
        <v>21</v>
      </c>
      <c r="Q5" t="s">
        <v>89</v>
      </c>
    </row>
    <row r="6" spans="1:18" x14ac:dyDescent="0.25">
      <c r="A6" t="s">
        <v>89</v>
      </c>
      <c r="B6" t="s">
        <v>92</v>
      </c>
      <c r="C6">
        <v>42</v>
      </c>
      <c r="D6">
        <v>8</v>
      </c>
      <c r="E6">
        <f t="shared" si="0"/>
        <v>50</v>
      </c>
      <c r="G6" t="s">
        <v>66</v>
      </c>
      <c r="L6">
        <v>4</v>
      </c>
      <c r="O6">
        <v>22</v>
      </c>
      <c r="Q6" t="s">
        <v>90</v>
      </c>
    </row>
    <row r="7" spans="1:18" x14ac:dyDescent="0.25">
      <c r="A7" t="s">
        <v>90</v>
      </c>
      <c r="B7" t="s">
        <v>92</v>
      </c>
      <c r="C7">
        <v>23.04</v>
      </c>
      <c r="D7">
        <v>10</v>
      </c>
      <c r="E7">
        <f t="shared" si="0"/>
        <v>33.04</v>
      </c>
      <c r="G7" t="s">
        <v>24</v>
      </c>
      <c r="L7">
        <v>5</v>
      </c>
      <c r="O7">
        <v>23</v>
      </c>
      <c r="Q7" t="s">
        <v>91</v>
      </c>
    </row>
    <row r="8" spans="1:18" x14ac:dyDescent="0.25">
      <c r="A8" t="s">
        <v>91</v>
      </c>
      <c r="B8" t="s">
        <v>92</v>
      </c>
      <c r="C8">
        <v>17.16</v>
      </c>
      <c r="D8">
        <v>5</v>
      </c>
      <c r="E8">
        <f t="shared" si="0"/>
        <v>22.16</v>
      </c>
      <c r="G8" t="s">
        <v>23</v>
      </c>
      <c r="L8">
        <v>6</v>
      </c>
      <c r="O8">
        <v>24</v>
      </c>
    </row>
    <row r="9" spans="1:18" x14ac:dyDescent="0.25">
      <c r="A9" t="s">
        <v>1</v>
      </c>
      <c r="B9" t="s">
        <v>93</v>
      </c>
      <c r="C9">
        <v>25.29</v>
      </c>
      <c r="D9">
        <v>10.85</v>
      </c>
      <c r="E9">
        <f t="shared" si="0"/>
        <v>36.14</v>
      </c>
      <c r="L9">
        <v>7</v>
      </c>
      <c r="O9">
        <v>25</v>
      </c>
    </row>
    <row r="10" spans="1:18" x14ac:dyDescent="0.25">
      <c r="A10" t="s">
        <v>88</v>
      </c>
      <c r="B10" t="s">
        <v>93</v>
      </c>
      <c r="C10">
        <v>30.58</v>
      </c>
      <c r="D10">
        <v>10.24</v>
      </c>
      <c r="E10">
        <f t="shared" si="0"/>
        <v>40.82</v>
      </c>
      <c r="L10">
        <v>8</v>
      </c>
      <c r="O10">
        <v>26</v>
      </c>
    </row>
    <row r="11" spans="1:18" x14ac:dyDescent="0.25">
      <c r="A11" t="s">
        <v>89</v>
      </c>
      <c r="B11" t="s">
        <v>93</v>
      </c>
      <c r="C11">
        <v>35</v>
      </c>
      <c r="D11">
        <v>7.5</v>
      </c>
      <c r="E11">
        <f t="shared" si="0"/>
        <v>42.5</v>
      </c>
      <c r="L11">
        <v>9</v>
      </c>
      <c r="O11">
        <v>27</v>
      </c>
    </row>
    <row r="12" spans="1:18" x14ac:dyDescent="0.25">
      <c r="A12" t="s">
        <v>90</v>
      </c>
      <c r="B12" t="s">
        <v>93</v>
      </c>
      <c r="C12">
        <v>21.84</v>
      </c>
      <c r="D12">
        <v>5</v>
      </c>
      <c r="E12">
        <f t="shared" si="0"/>
        <v>26.84</v>
      </c>
      <c r="L12">
        <v>10</v>
      </c>
      <c r="O12">
        <v>28</v>
      </c>
    </row>
    <row r="13" spans="1:18" x14ac:dyDescent="0.25">
      <c r="A13" t="s">
        <v>91</v>
      </c>
      <c r="B13" t="s">
        <v>93</v>
      </c>
      <c r="C13">
        <v>14.01</v>
      </c>
      <c r="D13">
        <v>3.95</v>
      </c>
      <c r="E13">
        <f t="shared" si="0"/>
        <v>17.96</v>
      </c>
      <c r="O13">
        <v>29</v>
      </c>
    </row>
    <row r="14" spans="1:18" x14ac:dyDescent="0.25">
      <c r="A14" t="s">
        <v>1</v>
      </c>
      <c r="B14" t="s">
        <v>94</v>
      </c>
      <c r="C14">
        <v>190</v>
      </c>
      <c r="O14">
        <v>30</v>
      </c>
    </row>
    <row r="15" spans="1:18" x14ac:dyDescent="0.25">
      <c r="A15" t="s">
        <v>88</v>
      </c>
      <c r="B15" t="s">
        <v>94</v>
      </c>
      <c r="C15">
        <v>600</v>
      </c>
      <c r="O15">
        <v>31</v>
      </c>
    </row>
    <row r="16" spans="1:18" x14ac:dyDescent="0.25">
      <c r="A16" t="s">
        <v>89</v>
      </c>
      <c r="B16" t="s">
        <v>94</v>
      </c>
      <c r="C16">
        <v>712</v>
      </c>
      <c r="O16">
        <v>32</v>
      </c>
    </row>
    <row r="17" spans="1:15" x14ac:dyDescent="0.25">
      <c r="A17" t="s">
        <v>90</v>
      </c>
      <c r="B17" t="s">
        <v>94</v>
      </c>
      <c r="C17">
        <v>0</v>
      </c>
      <c r="O17">
        <v>33</v>
      </c>
    </row>
    <row r="18" spans="1:15" x14ac:dyDescent="0.25">
      <c r="A18" t="s">
        <v>91</v>
      </c>
      <c r="B18" t="s">
        <v>94</v>
      </c>
      <c r="C18">
        <v>0</v>
      </c>
      <c r="O18">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Assumptions</vt:lpstr>
      <vt:lpstr>Historical Proforma</vt:lpstr>
      <vt:lpstr>Pro Forma</vt:lpstr>
      <vt:lpstr>Analysis</vt:lpstr>
      <vt:lpstr>Lists</vt:lpstr>
    </vt:vector>
  </TitlesOfParts>
  <Company>OHSU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 Anderson</dc:creator>
  <cp:lastModifiedBy>Cecilia Hetrick</cp:lastModifiedBy>
  <cp:lastPrinted>2019-11-01T17:31:39Z</cp:lastPrinted>
  <dcterms:created xsi:type="dcterms:W3CDTF">2019-10-18T16:25:59Z</dcterms:created>
  <dcterms:modified xsi:type="dcterms:W3CDTF">2023-01-11T16:31:00Z</dcterms:modified>
</cp:coreProperties>
</file>